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I:\DADM\ALOG\DCAD\Processos Licitatórios\Editais\2026\Pregão\2 - Numerados\16 - Core Banking 2 (DDTI) - RC 7238\fase externa\"/>
    </mc:Choice>
  </mc:AlternateContent>
  <xr:revisionPtr revIDLastSave="0" documentId="13_ncr:1_{5347B6D1-2BC2-46A9-B03D-25ADCA16B94B}" xr6:coauthVersionLast="47" xr6:coauthVersionMax="47" xr10:uidLastSave="{00000000-0000-0000-0000-000000000000}"/>
  <bookViews>
    <workbookView xWindow="-120" yWindow="-120" windowWidth="29040" windowHeight="15720" tabRatio="885" activeTab="6" xr2:uid="{00000000-000D-0000-FFFF-FFFF00000000}"/>
  </bookViews>
  <sheets>
    <sheet name="LEIA-ME" sheetId="55" r:id="rId1"/>
    <sheet name="Dados da Empresa" sheetId="7" r:id="rId2"/>
    <sheet name="Perfis" sheetId="4" r:id="rId3"/>
    <sheet name="S1" sheetId="6" r:id="rId4"/>
    <sheet name="S2" sheetId="1" r:id="rId5"/>
    <sheet name="S3" sheetId="2" r:id="rId6"/>
    <sheet name="Planilha de Preços" sheetId="8" r:id="rId7"/>
    <sheet name="ARQSOF-01" sheetId="20" r:id="rId8"/>
    <sheet name="ARQSOF-02" sheetId="21" r:id="rId9"/>
    <sheet name="ATQ-01" sheetId="22" r:id="rId10"/>
    <sheet name="ATQ-02" sheetId="23" r:id="rId11"/>
    <sheet name="ATQ-03" sheetId="24" r:id="rId12"/>
    <sheet name="DESENV-01" sheetId="25" r:id="rId13"/>
    <sheet name="DESENV-02" sheetId="26" r:id="rId14"/>
    <sheet name="DESENV-03" sheetId="27" r:id="rId15"/>
    <sheet name="ANR-01" sheetId="28" r:id="rId16"/>
    <sheet name="ANR-02" sheetId="29" r:id="rId17"/>
    <sheet name="ANR-03" sheetId="30" r:id="rId18"/>
    <sheet name="ABI-01" sheetId="31" r:id="rId19"/>
    <sheet name="ABI-02" sheetId="32" r:id="rId20"/>
    <sheet name="ABI-03" sheetId="33" r:id="rId21"/>
    <sheet name="ADADOS-02" sheetId="34" r:id="rId22"/>
    <sheet name="ADADOS-03" sheetId="35" r:id="rId23"/>
    <sheet name="LDESENV" sheetId="36" r:id="rId24"/>
    <sheet name="SCRUM" sheetId="37" r:id="rId25"/>
    <sheet name="GERPRO" sheetId="38" r:id="rId26"/>
    <sheet name="AUX_UI-01" sheetId="39" r:id="rId27"/>
    <sheet name="AUX_UI-02" sheetId="40" r:id="rId28"/>
    <sheet name="CDADOS-01" sheetId="41" r:id="rId29"/>
    <sheet name="CDADOS-02" sheetId="42" r:id="rId30"/>
    <sheet name="CDADOS-03" sheetId="43" r:id="rId31"/>
    <sheet name="ARQDADOS-01" sheetId="44" r:id="rId32"/>
    <sheet name="ARQDADOS-02" sheetId="45" r:id="rId33"/>
    <sheet name="ARQDADOS-03" sheetId="46" r:id="rId34"/>
    <sheet name="IA-ENG-01" sheetId="47" r:id="rId35"/>
    <sheet name="IA-ENG-02" sheetId="48" r:id="rId36"/>
    <sheet name="IA-ENG-03" sheetId="49" r:id="rId37"/>
    <sheet name="METRICA-01" sheetId="50" r:id="rId38"/>
    <sheet name="METRICA-02" sheetId="51" r:id="rId39"/>
    <sheet name="METRICA-03" sheetId="52" r:id="rId40"/>
    <sheet name="COMPOSICAO" sheetId="53" r:id="rId41"/>
  </sheets>
  <definedNames>
    <definedName name="RAT">#REF!</definedName>
    <definedName name="SIMNAO">#REF!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A1" i="52" l="1"/>
  <c r="A1" i="51"/>
  <c r="A1" i="50"/>
  <c r="A1" i="49"/>
  <c r="D6" i="49" s="1"/>
  <c r="A1" i="48"/>
  <c r="A1" i="47"/>
  <c r="A1" i="46"/>
  <c r="D6" i="46" s="1"/>
  <c r="A1" i="45"/>
  <c r="A1" i="44"/>
  <c r="A1" i="43"/>
  <c r="A1" i="42"/>
  <c r="A1" i="41"/>
  <c r="D6" i="41" s="1"/>
  <c r="A1" i="40"/>
  <c r="A1" i="39"/>
  <c r="A1" i="38"/>
  <c r="D6" i="38" s="1"/>
  <c r="A1" i="37"/>
  <c r="A1" i="36"/>
  <c r="D6" i="36" s="1"/>
  <c r="A1" i="35"/>
  <c r="A1" i="34"/>
  <c r="A1" i="33"/>
  <c r="A1" i="32"/>
  <c r="D6" i="32" s="1"/>
  <c r="A1" i="31"/>
  <c r="A1" i="30"/>
  <c r="D6" i="30" s="1"/>
  <c r="A1" i="29"/>
  <c r="A1" i="28"/>
  <c r="A1" i="27"/>
  <c r="A1" i="26"/>
  <c r="D6" i="26" s="1"/>
  <c r="A1" i="25"/>
  <c r="D6" i="25" s="1"/>
  <c r="A1" i="24"/>
  <c r="A1" i="23"/>
  <c r="A1" i="22"/>
  <c r="A1" i="21"/>
  <c r="A1" i="20"/>
  <c r="D6" i="21"/>
  <c r="D7" i="21" s="1"/>
  <c r="D83" i="21" s="1"/>
  <c r="D36" i="21"/>
  <c r="D36" i="22"/>
  <c r="D36" i="23"/>
  <c r="D36" i="24"/>
  <c r="D36" i="25"/>
  <c r="D36" i="26"/>
  <c r="D36" i="27"/>
  <c r="D36" i="28"/>
  <c r="D36" i="29"/>
  <c r="D36" i="30"/>
  <c r="D36" i="31"/>
  <c r="D36" i="32"/>
  <c r="D36" i="33"/>
  <c r="D36" i="34"/>
  <c r="D36" i="35"/>
  <c r="D36" i="36"/>
  <c r="D36" i="37"/>
  <c r="D36" i="38"/>
  <c r="D36" i="39"/>
  <c r="D36" i="40"/>
  <c r="D36" i="41"/>
  <c r="D36" i="42"/>
  <c r="D36" i="43"/>
  <c r="D36" i="44"/>
  <c r="D36" i="45"/>
  <c r="D36" i="46"/>
  <c r="D36" i="47"/>
  <c r="D36" i="48"/>
  <c r="D36" i="49"/>
  <c r="D36" i="50"/>
  <c r="D36" i="51"/>
  <c r="D36" i="52"/>
  <c r="D36" i="20"/>
  <c r="D33" i="21"/>
  <c r="D33" i="22"/>
  <c r="D33" i="23"/>
  <c r="D33" i="24"/>
  <c r="D33" i="25"/>
  <c r="D33" i="26"/>
  <c r="D33" i="27"/>
  <c r="D33" i="28"/>
  <c r="D33" i="29"/>
  <c r="D33" i="30"/>
  <c r="D33" i="31"/>
  <c r="D33" i="32"/>
  <c r="D33" i="33"/>
  <c r="D33" i="34"/>
  <c r="D33" i="35"/>
  <c r="D33" i="36"/>
  <c r="D33" i="37"/>
  <c r="D33" i="38"/>
  <c r="D33" i="39"/>
  <c r="D33" i="40"/>
  <c r="D33" i="41"/>
  <c r="D33" i="42"/>
  <c r="D33" i="43"/>
  <c r="D33" i="44"/>
  <c r="D33" i="45"/>
  <c r="D33" i="46"/>
  <c r="D33" i="47"/>
  <c r="D33" i="48"/>
  <c r="D33" i="49"/>
  <c r="D33" i="50"/>
  <c r="D33" i="51"/>
  <c r="D33" i="52"/>
  <c r="D33" i="20"/>
  <c r="D30" i="21"/>
  <c r="D30" i="22"/>
  <c r="D30" i="23"/>
  <c r="D30" i="24"/>
  <c r="D30" i="25"/>
  <c r="D30" i="26"/>
  <c r="D30" i="27"/>
  <c r="D30" i="28"/>
  <c r="D30" i="29"/>
  <c r="D30" i="30"/>
  <c r="D30" i="31"/>
  <c r="D30" i="32"/>
  <c r="D30" i="33"/>
  <c r="D30" i="34"/>
  <c r="D30" i="35"/>
  <c r="D30" i="36"/>
  <c r="D30" i="37"/>
  <c r="D30" i="38"/>
  <c r="D30" i="39"/>
  <c r="D30" i="40"/>
  <c r="D30" i="41"/>
  <c r="D30" i="42"/>
  <c r="D30" i="43"/>
  <c r="D30" i="44"/>
  <c r="D30" i="45"/>
  <c r="D30" i="46"/>
  <c r="D30" i="47"/>
  <c r="D30" i="48"/>
  <c r="D30" i="49"/>
  <c r="D30" i="50"/>
  <c r="D30" i="51"/>
  <c r="D30" i="52"/>
  <c r="D30" i="20"/>
  <c r="D6" i="22"/>
  <c r="D31" i="22" s="1"/>
  <c r="D32" i="22" s="1"/>
  <c r="D6" i="23"/>
  <c r="D7" i="23" s="1"/>
  <c r="D83" i="23" s="1"/>
  <c r="D6" i="24"/>
  <c r="D31" i="24" s="1"/>
  <c r="D32" i="24" s="1"/>
  <c r="D6" i="27"/>
  <c r="D31" i="27" s="1"/>
  <c r="D32" i="27" s="1"/>
  <c r="D6" i="28"/>
  <c r="D7" i="28" s="1"/>
  <c r="D83" i="28" s="1"/>
  <c r="D6" i="29"/>
  <c r="D31" i="29" s="1"/>
  <c r="D32" i="29" s="1"/>
  <c r="D6" i="31"/>
  <c r="D7" i="31" s="1"/>
  <c r="D83" i="31" s="1"/>
  <c r="D6" i="33"/>
  <c r="D7" i="33" s="1"/>
  <c r="D83" i="33" s="1"/>
  <c r="D6" i="34"/>
  <c r="D31" i="34" s="1"/>
  <c r="D32" i="34" s="1"/>
  <c r="D6" i="35"/>
  <c r="D31" i="35" s="1"/>
  <c r="D32" i="35" s="1"/>
  <c r="D6" i="37"/>
  <c r="D7" i="37" s="1"/>
  <c r="D83" i="37" s="1"/>
  <c r="D6" i="39"/>
  <c r="D7" i="39" s="1"/>
  <c r="D83" i="39" s="1"/>
  <c r="D6" i="40"/>
  <c r="D31" i="40" s="1"/>
  <c r="D32" i="40" s="1"/>
  <c r="D6" i="42"/>
  <c r="D31" i="42" s="1"/>
  <c r="D32" i="42" s="1"/>
  <c r="D6" i="43"/>
  <c r="D31" i="43" s="1"/>
  <c r="D32" i="43" s="1"/>
  <c r="D6" i="44"/>
  <c r="D7" i="44" s="1"/>
  <c r="D83" i="44" s="1"/>
  <c r="D6" i="45"/>
  <c r="D7" i="45" s="1"/>
  <c r="D83" i="45" s="1"/>
  <c r="D6" i="47"/>
  <c r="D31" i="47" s="1"/>
  <c r="D32" i="47" s="1"/>
  <c r="D6" i="48"/>
  <c r="D7" i="48" s="1"/>
  <c r="D83" i="48" s="1"/>
  <c r="D6" i="50"/>
  <c r="D31" i="50" s="1"/>
  <c r="D32" i="50" s="1"/>
  <c r="D6" i="51"/>
  <c r="D31" i="51" s="1"/>
  <c r="D32" i="51" s="1"/>
  <c r="D6" i="52"/>
  <c r="D31" i="52" s="1"/>
  <c r="D32" i="52" s="1"/>
  <c r="D6" i="20"/>
  <c r="D31" i="20" s="1"/>
  <c r="D32" i="20" s="1"/>
  <c r="D46" i="53"/>
  <c r="D51" i="53" s="1"/>
  <c r="D39" i="53"/>
  <c r="D38" i="53"/>
  <c r="D37" i="53"/>
  <c r="D36" i="53"/>
  <c r="D34" i="53"/>
  <c r="D35" i="53" s="1"/>
  <c r="D40" i="53" s="1"/>
  <c r="D17" i="53"/>
  <c r="D3" i="53"/>
  <c r="D7" i="47" l="1"/>
  <c r="D7" i="40"/>
  <c r="D7" i="52"/>
  <c r="D83" i="52" s="1"/>
  <c r="D7" i="51"/>
  <c r="D83" i="51" s="1"/>
  <c r="D7" i="50"/>
  <c r="D83" i="50" s="1"/>
  <c r="D7" i="49"/>
  <c r="D83" i="49" s="1"/>
  <c r="D31" i="49"/>
  <c r="D32" i="49" s="1"/>
  <c r="D51" i="48"/>
  <c r="D48" i="48"/>
  <c r="D12" i="48"/>
  <c r="D52" i="48"/>
  <c r="D49" i="48"/>
  <c r="D76" i="48"/>
  <c r="D13" i="48"/>
  <c r="D50" i="48"/>
  <c r="D47" i="48"/>
  <c r="D31" i="48"/>
  <c r="D32" i="48" s="1"/>
  <c r="D31" i="46"/>
  <c r="D32" i="46" s="1"/>
  <c r="D7" i="46"/>
  <c r="D83" i="46" s="1"/>
  <c r="D76" i="45"/>
  <c r="D52" i="45"/>
  <c r="D51" i="45"/>
  <c r="D50" i="45"/>
  <c r="D49" i="45"/>
  <c r="D48" i="45"/>
  <c r="D47" i="45"/>
  <c r="D13" i="45"/>
  <c r="D12" i="45"/>
  <c r="D31" i="45"/>
  <c r="D32" i="45" s="1"/>
  <c r="D52" i="44"/>
  <c r="D47" i="44"/>
  <c r="D51" i="44"/>
  <c r="D49" i="44"/>
  <c r="D50" i="44"/>
  <c r="D48" i="44"/>
  <c r="D13" i="44"/>
  <c r="D76" i="44"/>
  <c r="D12" i="44"/>
  <c r="D31" i="44"/>
  <c r="D32" i="44" s="1"/>
  <c r="D7" i="43"/>
  <c r="D83" i="43" s="1"/>
  <c r="D7" i="42"/>
  <c r="D83" i="42" s="1"/>
  <c r="D7" i="41"/>
  <c r="D83" i="41" s="1"/>
  <c r="D31" i="41"/>
  <c r="D32" i="41" s="1"/>
  <c r="D50" i="39"/>
  <c r="D76" i="39"/>
  <c r="D51" i="39"/>
  <c r="D47" i="39"/>
  <c r="D12" i="39"/>
  <c r="D52" i="39"/>
  <c r="D48" i="39"/>
  <c r="D13" i="39"/>
  <c r="D49" i="39"/>
  <c r="D31" i="39"/>
  <c r="D32" i="39" s="1"/>
  <c r="D31" i="38"/>
  <c r="D32" i="38" s="1"/>
  <c r="D7" i="38"/>
  <c r="D83" i="38" s="1"/>
  <c r="D13" i="37"/>
  <c r="D12" i="37"/>
  <c r="D76" i="37"/>
  <c r="D52" i="37"/>
  <c r="D51" i="37"/>
  <c r="D50" i="37"/>
  <c r="D49" i="37"/>
  <c r="D48" i="37"/>
  <c r="D47" i="37"/>
  <c r="D31" i="37"/>
  <c r="D32" i="37" s="1"/>
  <c r="D7" i="36"/>
  <c r="D83" i="36" s="1"/>
  <c r="D31" i="36"/>
  <c r="D32" i="36" s="1"/>
  <c r="D7" i="35"/>
  <c r="D83" i="35" s="1"/>
  <c r="D7" i="34"/>
  <c r="D83" i="34" s="1"/>
  <c r="D12" i="33"/>
  <c r="D76" i="33"/>
  <c r="D51" i="33"/>
  <c r="D49" i="33"/>
  <c r="D47" i="33"/>
  <c r="D13" i="33"/>
  <c r="D52" i="33"/>
  <c r="D50" i="33"/>
  <c r="D48" i="33"/>
  <c r="D31" i="33"/>
  <c r="D32" i="33" s="1"/>
  <c r="D31" i="32"/>
  <c r="D32" i="32" s="1"/>
  <c r="D7" i="32"/>
  <c r="D83" i="32" s="1"/>
  <c r="D76" i="31"/>
  <c r="D50" i="31"/>
  <c r="D13" i="31"/>
  <c r="D51" i="31"/>
  <c r="D47" i="31"/>
  <c r="D12" i="31"/>
  <c r="D52" i="31"/>
  <c r="D48" i="31"/>
  <c r="D49" i="31"/>
  <c r="D31" i="31"/>
  <c r="D32" i="31" s="1"/>
  <c r="D31" i="30"/>
  <c r="D32" i="30" s="1"/>
  <c r="D7" i="30"/>
  <c r="D83" i="30" s="1"/>
  <c r="D7" i="29"/>
  <c r="D83" i="29" s="1"/>
  <c r="D76" i="28"/>
  <c r="D49" i="28"/>
  <c r="D48" i="28"/>
  <c r="D13" i="28"/>
  <c r="D47" i="28"/>
  <c r="D12" i="28"/>
  <c r="D52" i="28"/>
  <c r="D51" i="28"/>
  <c r="D50" i="28"/>
  <c r="D31" i="28"/>
  <c r="D32" i="28" s="1"/>
  <c r="D7" i="27"/>
  <c r="D83" i="27" s="1"/>
  <c r="D31" i="26"/>
  <c r="D32" i="26" s="1"/>
  <c r="D7" i="26"/>
  <c r="D83" i="26" s="1"/>
  <c r="D7" i="25"/>
  <c r="D83" i="25" s="1"/>
  <c r="D31" i="25"/>
  <c r="D32" i="25" s="1"/>
  <c r="D7" i="24"/>
  <c r="D83" i="24" s="1"/>
  <c r="D76" i="23"/>
  <c r="D50" i="23"/>
  <c r="D51" i="23"/>
  <c r="D47" i="23"/>
  <c r="D12" i="23"/>
  <c r="D52" i="23"/>
  <c r="D48" i="23"/>
  <c r="D13" i="23"/>
  <c r="D49" i="23"/>
  <c r="D31" i="23"/>
  <c r="D32" i="23" s="1"/>
  <c r="D7" i="22"/>
  <c r="D83" i="22" s="1"/>
  <c r="D7" i="20"/>
  <c r="D49" i="21"/>
  <c r="D48" i="21"/>
  <c r="D13" i="21"/>
  <c r="D47" i="21"/>
  <c r="D12" i="21"/>
  <c r="D52" i="21"/>
  <c r="D51" i="21"/>
  <c r="D76" i="21"/>
  <c r="D50" i="21"/>
  <c r="D31" i="21"/>
  <c r="D32" i="21" s="1"/>
  <c r="D4" i="53"/>
  <c r="D5" i="53" s="1"/>
  <c r="D49" i="47" l="1"/>
  <c r="D83" i="47"/>
  <c r="D48" i="40"/>
  <c r="D83" i="40"/>
  <c r="D76" i="47"/>
  <c r="D50" i="47"/>
  <c r="D12" i="40"/>
  <c r="D51" i="47"/>
  <c r="D49" i="40"/>
  <c r="D47" i="47"/>
  <c r="D14" i="37"/>
  <c r="D40" i="37" s="1"/>
  <c r="D13" i="40"/>
  <c r="D12" i="47"/>
  <c r="D52" i="47"/>
  <c r="D47" i="40"/>
  <c r="D50" i="40"/>
  <c r="D48" i="47"/>
  <c r="D13" i="47"/>
  <c r="D76" i="40"/>
  <c r="D52" i="40"/>
  <c r="D51" i="40"/>
  <c r="D53" i="48"/>
  <c r="D78" i="48" s="1"/>
  <c r="D53" i="31"/>
  <c r="D78" i="31" s="1"/>
  <c r="D14" i="39"/>
  <c r="D20" i="39" s="1"/>
  <c r="D76" i="52"/>
  <c r="D47" i="52"/>
  <c r="D12" i="52"/>
  <c r="D52" i="52"/>
  <c r="D51" i="52"/>
  <c r="D50" i="52"/>
  <c r="D49" i="52"/>
  <c r="D48" i="52"/>
  <c r="D13" i="52"/>
  <c r="D13" i="51"/>
  <c r="D49" i="51"/>
  <c r="D52" i="51"/>
  <c r="D12" i="51"/>
  <c r="D48" i="51"/>
  <c r="D51" i="51"/>
  <c r="D76" i="51"/>
  <c r="D47" i="51"/>
  <c r="D50" i="51"/>
  <c r="D48" i="50"/>
  <c r="D50" i="50"/>
  <c r="D76" i="50"/>
  <c r="D13" i="50"/>
  <c r="D52" i="50"/>
  <c r="D47" i="50"/>
  <c r="D49" i="50"/>
  <c r="D12" i="50"/>
  <c r="D51" i="50"/>
  <c r="D52" i="49"/>
  <c r="D50" i="49"/>
  <c r="D13" i="49"/>
  <c r="D48" i="49"/>
  <c r="D76" i="49"/>
  <c r="D51" i="49"/>
  <c r="D12" i="49"/>
  <c r="D49" i="49"/>
  <c r="D47" i="49"/>
  <c r="D14" i="48"/>
  <c r="D48" i="46"/>
  <c r="D49" i="46"/>
  <c r="D50" i="46"/>
  <c r="D51" i="46"/>
  <c r="D52" i="46"/>
  <c r="D12" i="46"/>
  <c r="D76" i="46"/>
  <c r="D13" i="46"/>
  <c r="D47" i="46"/>
  <c r="D53" i="45"/>
  <c r="D78" i="45" s="1"/>
  <c r="D14" i="45"/>
  <c r="D53" i="44"/>
  <c r="D78" i="44" s="1"/>
  <c r="D14" i="44"/>
  <c r="D13" i="43"/>
  <c r="D49" i="43"/>
  <c r="D12" i="43"/>
  <c r="D52" i="43"/>
  <c r="D48" i="43"/>
  <c r="D76" i="43"/>
  <c r="D51" i="43"/>
  <c r="D47" i="43"/>
  <c r="D50" i="43"/>
  <c r="D48" i="42"/>
  <c r="D76" i="42"/>
  <c r="D50" i="42"/>
  <c r="D13" i="42"/>
  <c r="D47" i="42"/>
  <c r="D52" i="42"/>
  <c r="D49" i="42"/>
  <c r="D12" i="42"/>
  <c r="D51" i="42"/>
  <c r="D51" i="41"/>
  <c r="D13" i="41"/>
  <c r="D52" i="41"/>
  <c r="D50" i="41"/>
  <c r="D48" i="41"/>
  <c r="D76" i="41"/>
  <c r="D12" i="41"/>
  <c r="D49" i="41"/>
  <c r="D47" i="41"/>
  <c r="D53" i="39"/>
  <c r="D78" i="39" s="1"/>
  <c r="D47" i="38"/>
  <c r="D48" i="38"/>
  <c r="D49" i="38"/>
  <c r="D50" i="38"/>
  <c r="D51" i="38"/>
  <c r="D52" i="38"/>
  <c r="D76" i="38"/>
  <c r="D12" i="38"/>
  <c r="D13" i="38"/>
  <c r="D53" i="37"/>
  <c r="D78" i="37" s="1"/>
  <c r="D47" i="36"/>
  <c r="D12" i="36"/>
  <c r="D52" i="36"/>
  <c r="D51" i="36"/>
  <c r="D50" i="36"/>
  <c r="D76" i="36"/>
  <c r="D48" i="36"/>
  <c r="D13" i="36"/>
  <c r="D49" i="36"/>
  <c r="D50" i="35"/>
  <c r="D13" i="35"/>
  <c r="D49" i="35"/>
  <c r="D51" i="35"/>
  <c r="D12" i="35"/>
  <c r="D52" i="35"/>
  <c r="D48" i="35"/>
  <c r="D76" i="35"/>
  <c r="D47" i="35"/>
  <c r="D51" i="34"/>
  <c r="D48" i="34"/>
  <c r="D76" i="34"/>
  <c r="D50" i="34"/>
  <c r="D13" i="34"/>
  <c r="D47" i="34"/>
  <c r="D52" i="34"/>
  <c r="D49" i="34"/>
  <c r="D12" i="34"/>
  <c r="D14" i="33"/>
  <c r="D53" i="33"/>
  <c r="D78" i="33" s="1"/>
  <c r="D48" i="32"/>
  <c r="D51" i="32"/>
  <c r="D12" i="32"/>
  <c r="D76" i="32"/>
  <c r="D49" i="32"/>
  <c r="D52" i="32"/>
  <c r="D13" i="32"/>
  <c r="D47" i="32"/>
  <c r="D50" i="32"/>
  <c r="D14" i="31"/>
  <c r="D13" i="30"/>
  <c r="D47" i="30"/>
  <c r="D48" i="30"/>
  <c r="D49" i="30"/>
  <c r="D50" i="30"/>
  <c r="D51" i="30"/>
  <c r="D76" i="30"/>
  <c r="D52" i="30"/>
  <c r="D12" i="30"/>
  <c r="D49" i="29"/>
  <c r="D13" i="29"/>
  <c r="D12" i="29"/>
  <c r="D50" i="29"/>
  <c r="D52" i="29"/>
  <c r="D76" i="29"/>
  <c r="D47" i="29"/>
  <c r="D48" i="29"/>
  <c r="D51" i="29"/>
  <c r="D53" i="28"/>
  <c r="D78" i="28" s="1"/>
  <c r="D14" i="28"/>
  <c r="D50" i="27"/>
  <c r="D13" i="27"/>
  <c r="D49" i="27"/>
  <c r="D12" i="27"/>
  <c r="D76" i="27"/>
  <c r="D52" i="27"/>
  <c r="D48" i="27"/>
  <c r="D51" i="27"/>
  <c r="D47" i="27"/>
  <c r="D51" i="26"/>
  <c r="D48" i="26"/>
  <c r="D76" i="26"/>
  <c r="D49" i="26"/>
  <c r="D50" i="26"/>
  <c r="D13" i="26"/>
  <c r="D12" i="26"/>
  <c r="D47" i="26"/>
  <c r="D52" i="26"/>
  <c r="D51" i="25"/>
  <c r="D49" i="25"/>
  <c r="D47" i="25"/>
  <c r="D50" i="25"/>
  <c r="D48" i="25"/>
  <c r="D13" i="25"/>
  <c r="D52" i="25"/>
  <c r="D76" i="25"/>
  <c r="D12" i="25"/>
  <c r="D48" i="24"/>
  <c r="D51" i="24"/>
  <c r="D12" i="24"/>
  <c r="D76" i="24"/>
  <c r="D49" i="24"/>
  <c r="D52" i="24"/>
  <c r="D13" i="24"/>
  <c r="D47" i="24"/>
  <c r="D50" i="24"/>
  <c r="D14" i="23"/>
  <c r="D53" i="23"/>
  <c r="D78" i="23" s="1"/>
  <c r="D13" i="22"/>
  <c r="D47" i="22"/>
  <c r="D48" i="22"/>
  <c r="D49" i="22"/>
  <c r="D12" i="22"/>
  <c r="D50" i="22"/>
  <c r="D51" i="22"/>
  <c r="D76" i="22"/>
  <c r="D52" i="22"/>
  <c r="D14" i="21"/>
  <c r="D25" i="21" s="1"/>
  <c r="D53" i="21"/>
  <c r="D78" i="21" s="1"/>
  <c r="D13" i="20"/>
  <c r="D76" i="20"/>
  <c r="D52" i="20"/>
  <c r="D51" i="20"/>
  <c r="D50" i="20"/>
  <c r="D49" i="20"/>
  <c r="D48" i="20"/>
  <c r="D47" i="20"/>
  <c r="D12" i="20"/>
  <c r="D14" i="20" l="1"/>
  <c r="D40" i="20" s="1"/>
  <c r="D14" i="49"/>
  <c r="D40" i="49" s="1"/>
  <c r="D14" i="40"/>
  <c r="D22" i="40" s="1"/>
  <c r="D53" i="40"/>
  <c r="D78" i="40" s="1"/>
  <c r="D14" i="47"/>
  <c r="D25" i="47" s="1"/>
  <c r="D53" i="47"/>
  <c r="D78" i="47" s="1"/>
  <c r="D20" i="37"/>
  <c r="D18" i="37"/>
  <c r="D22" i="37"/>
  <c r="D25" i="37"/>
  <c r="D24" i="37"/>
  <c r="D23" i="37"/>
  <c r="D14" i="43"/>
  <c r="D40" i="43" s="1"/>
  <c r="D21" i="37"/>
  <c r="D19" i="37"/>
  <c r="D23" i="39"/>
  <c r="D53" i="42"/>
  <c r="D78" i="42" s="1"/>
  <c r="D14" i="22"/>
  <c r="D40" i="22" s="1"/>
  <c r="D53" i="32"/>
  <c r="D78" i="32" s="1"/>
  <c r="D18" i="21"/>
  <c r="D14" i="41"/>
  <c r="D40" i="41" s="1"/>
  <c r="D53" i="41"/>
  <c r="D78" i="41" s="1"/>
  <c r="D14" i="50"/>
  <c r="D20" i="50" s="1"/>
  <c r="D53" i="35"/>
  <c r="D78" i="35" s="1"/>
  <c r="D14" i="51"/>
  <c r="D18" i="51" s="1"/>
  <c r="D40" i="39"/>
  <c r="D24" i="39"/>
  <c r="D18" i="39"/>
  <c r="D19" i="39"/>
  <c r="D21" i="39"/>
  <c r="D25" i="39"/>
  <c r="D24" i="21"/>
  <c r="D20" i="21"/>
  <c r="D23" i="21"/>
  <c r="D14" i="32"/>
  <c r="D40" i="32" s="1"/>
  <c r="D22" i="21"/>
  <c r="D14" i="25"/>
  <c r="D20" i="25" s="1"/>
  <c r="D14" i="29"/>
  <c r="D22" i="39"/>
  <c r="D14" i="42"/>
  <c r="D40" i="42" s="1"/>
  <c r="D53" i="29"/>
  <c r="D78" i="29" s="1"/>
  <c r="D19" i="21"/>
  <c r="D14" i="35"/>
  <c r="D40" i="35" s="1"/>
  <c r="D53" i="43"/>
  <c r="D78" i="43" s="1"/>
  <c r="D53" i="49"/>
  <c r="D78" i="49" s="1"/>
  <c r="D53" i="52"/>
  <c r="D78" i="52" s="1"/>
  <c r="D14" i="52"/>
  <c r="D53" i="51"/>
  <c r="D78" i="51" s="1"/>
  <c r="D53" i="50"/>
  <c r="D78" i="50" s="1"/>
  <c r="D40" i="48"/>
  <c r="D21" i="48"/>
  <c r="D25" i="48"/>
  <c r="D20" i="48"/>
  <c r="D24" i="48"/>
  <c r="D23" i="48"/>
  <c r="D18" i="48"/>
  <c r="D19" i="48"/>
  <c r="D22" i="48"/>
  <c r="D53" i="46"/>
  <c r="D78" i="46" s="1"/>
  <c r="D14" i="46"/>
  <c r="D40" i="45"/>
  <c r="D24" i="45"/>
  <c r="D23" i="45"/>
  <c r="D22" i="45"/>
  <c r="D21" i="45"/>
  <c r="D25" i="45"/>
  <c r="D20" i="45"/>
  <c r="D19" i="45"/>
  <c r="D18" i="45"/>
  <c r="D40" i="44"/>
  <c r="D22" i="44"/>
  <c r="D25" i="44"/>
  <c r="D21" i="44"/>
  <c r="D23" i="44"/>
  <c r="D18" i="44"/>
  <c r="D20" i="44"/>
  <c r="D24" i="44"/>
  <c r="D19" i="44"/>
  <c r="D53" i="38"/>
  <c r="D78" i="38" s="1"/>
  <c r="D14" i="38"/>
  <c r="D14" i="36"/>
  <c r="D53" i="36"/>
  <c r="D78" i="36" s="1"/>
  <c r="D14" i="34"/>
  <c r="D53" i="34"/>
  <c r="D78" i="34" s="1"/>
  <c r="D40" i="33"/>
  <c r="D25" i="33"/>
  <c r="D23" i="33"/>
  <c r="D24" i="33"/>
  <c r="D21" i="33"/>
  <c r="D22" i="33"/>
  <c r="D19" i="33"/>
  <c r="D20" i="33"/>
  <c r="D18" i="33"/>
  <c r="D40" i="31"/>
  <c r="D21" i="31"/>
  <c r="D23" i="31"/>
  <c r="D19" i="31"/>
  <c r="D24" i="31"/>
  <c r="D25" i="31"/>
  <c r="D22" i="31"/>
  <c r="D18" i="31"/>
  <c r="D20" i="31"/>
  <c r="D14" i="30"/>
  <c r="D53" i="30"/>
  <c r="D78" i="30" s="1"/>
  <c r="D40" i="28"/>
  <c r="D18" i="28"/>
  <c r="D22" i="28"/>
  <c r="D25" i="28"/>
  <c r="D21" i="28"/>
  <c r="D19" i="28"/>
  <c r="D24" i="28"/>
  <c r="D20" i="28"/>
  <c r="D23" i="28"/>
  <c r="D14" i="27"/>
  <c r="D53" i="27"/>
  <c r="D78" i="27" s="1"/>
  <c r="D53" i="26"/>
  <c r="D78" i="26" s="1"/>
  <c r="D14" i="26"/>
  <c r="D53" i="25"/>
  <c r="D78" i="25" s="1"/>
  <c r="D53" i="24"/>
  <c r="D78" i="24" s="1"/>
  <c r="D14" i="24"/>
  <c r="D40" i="23"/>
  <c r="D21" i="23"/>
  <c r="D19" i="23"/>
  <c r="D22" i="23"/>
  <c r="D20" i="23"/>
  <c r="D25" i="23"/>
  <c r="D18" i="23"/>
  <c r="D24" i="23"/>
  <c r="D23" i="23"/>
  <c r="D53" i="22"/>
  <c r="D78" i="22" s="1"/>
  <c r="D40" i="21"/>
  <c r="D21" i="21"/>
  <c r="D53" i="20"/>
  <c r="D78" i="20" s="1"/>
  <c r="D19" i="49" l="1"/>
  <c r="D24" i="20"/>
  <c r="D19" i="20"/>
  <c r="D21" i="20"/>
  <c r="D19" i="41"/>
  <c r="D20" i="49"/>
  <c r="D21" i="49"/>
  <c r="D23" i="49"/>
  <c r="D18" i="49"/>
  <c r="D25" i="49"/>
  <c r="D25" i="20"/>
  <c r="D22" i="49"/>
  <c r="D23" i="20"/>
  <c r="D18" i="20"/>
  <c r="D22" i="20"/>
  <c r="D20" i="20"/>
  <c r="D24" i="47"/>
  <c r="D25" i="41"/>
  <c r="D24" i="49"/>
  <c r="D24" i="43"/>
  <c r="D18" i="35"/>
  <c r="D19" i="43"/>
  <c r="D24" i="40"/>
  <c r="D18" i="40"/>
  <c r="D23" i="40"/>
  <c r="D25" i="40"/>
  <c r="D19" i="40"/>
  <c r="D40" i="40"/>
  <c r="D20" i="40"/>
  <c r="D21" i="40"/>
  <c r="D24" i="32"/>
  <c r="D18" i="32"/>
  <c r="D40" i="47"/>
  <c r="D23" i="35"/>
  <c r="D24" i="22"/>
  <c r="D23" i="47"/>
  <c r="D22" i="51"/>
  <c r="D19" i="47"/>
  <c r="D20" i="22"/>
  <c r="D22" i="47"/>
  <c r="D26" i="37"/>
  <c r="D41" i="37" s="1"/>
  <c r="D21" i="47"/>
  <c r="D20" i="47"/>
  <c r="D18" i="47"/>
  <c r="D23" i="22"/>
  <c r="D22" i="41"/>
  <c r="D20" i="43"/>
  <c r="D25" i="25"/>
  <c r="D19" i="35"/>
  <c r="D18" i="43"/>
  <c r="D18" i="25"/>
  <c r="D24" i="35"/>
  <c r="D25" i="43"/>
  <c r="D20" i="35"/>
  <c r="D23" i="43"/>
  <c r="D18" i="41"/>
  <c r="D22" i="35"/>
  <c r="D22" i="42"/>
  <c r="D21" i="43"/>
  <c r="D19" i="22"/>
  <c r="D22" i="43"/>
  <c r="D22" i="22"/>
  <c r="D21" i="22"/>
  <c r="D19" i="32"/>
  <c r="D24" i="41"/>
  <c r="D24" i="42"/>
  <c r="D25" i="32"/>
  <c r="D18" i="42"/>
  <c r="D22" i="32"/>
  <c r="D21" i="32"/>
  <c r="D20" i="41"/>
  <c r="D20" i="42"/>
  <c r="D20" i="32"/>
  <c r="D23" i="41"/>
  <c r="D23" i="32"/>
  <c r="D23" i="42"/>
  <c r="D21" i="41"/>
  <c r="D20" i="51"/>
  <c r="D26" i="39"/>
  <c r="D41" i="39" s="1"/>
  <c r="D22" i="50"/>
  <c r="D25" i="22"/>
  <c r="D21" i="50"/>
  <c r="D24" i="50"/>
  <c r="D18" i="22"/>
  <c r="D21" i="35"/>
  <c r="D21" i="42"/>
  <c r="D40" i="25"/>
  <c r="D21" i="25"/>
  <c r="D19" i="25"/>
  <c r="D24" i="25"/>
  <c r="D23" i="25"/>
  <c r="D22" i="25"/>
  <c r="D40" i="51"/>
  <c r="D23" i="51"/>
  <c r="D25" i="51"/>
  <c r="D19" i="51"/>
  <c r="D21" i="51"/>
  <c r="D24" i="51"/>
  <c r="D26" i="31"/>
  <c r="D41" i="31" s="1"/>
  <c r="D25" i="42"/>
  <c r="D26" i="23"/>
  <c r="D41" i="23" s="1"/>
  <c r="D40" i="29"/>
  <c r="D19" i="29"/>
  <c r="D20" i="29"/>
  <c r="D21" i="29"/>
  <c r="D22" i="29"/>
  <c r="D26" i="21"/>
  <c r="D41" i="21" s="1"/>
  <c r="D18" i="29"/>
  <c r="D25" i="29"/>
  <c r="D24" i="29"/>
  <c r="D23" i="29"/>
  <c r="D25" i="35"/>
  <c r="D19" i="42"/>
  <c r="D40" i="50"/>
  <c r="D25" i="50"/>
  <c r="D18" i="50"/>
  <c r="D23" i="50"/>
  <c r="D19" i="50"/>
  <c r="D40" i="52"/>
  <c r="D23" i="52"/>
  <c r="D19" i="52"/>
  <c r="D22" i="52"/>
  <c r="D25" i="52"/>
  <c r="D21" i="52"/>
  <c r="D24" i="52"/>
  <c r="D20" i="52"/>
  <c r="D18" i="52"/>
  <c r="D26" i="48"/>
  <c r="D41" i="48" s="1"/>
  <c r="D40" i="46"/>
  <c r="D25" i="46"/>
  <c r="D18" i="46"/>
  <c r="D22" i="46"/>
  <c r="D19" i="46"/>
  <c r="D23" i="46"/>
  <c r="D20" i="46"/>
  <c r="D24" i="46"/>
  <c r="D21" i="46"/>
  <c r="D26" i="45"/>
  <c r="D41" i="45" s="1"/>
  <c r="D26" i="44"/>
  <c r="D41" i="44" s="1"/>
  <c r="D40" i="38"/>
  <c r="D25" i="38"/>
  <c r="D21" i="38"/>
  <c r="D22" i="38"/>
  <c r="D18" i="38"/>
  <c r="D19" i="38"/>
  <c r="D23" i="38"/>
  <c r="D20" i="38"/>
  <c r="D24" i="38"/>
  <c r="D40" i="36"/>
  <c r="D19" i="36"/>
  <c r="D25" i="36"/>
  <c r="D23" i="36"/>
  <c r="D22" i="36"/>
  <c r="D18" i="36"/>
  <c r="D21" i="36"/>
  <c r="D24" i="36"/>
  <c r="D20" i="36"/>
  <c r="D40" i="34"/>
  <c r="D25" i="34"/>
  <c r="D18" i="34"/>
  <c r="D21" i="34"/>
  <c r="D22" i="34"/>
  <c r="D19" i="34"/>
  <c r="D20" i="34"/>
  <c r="D23" i="34"/>
  <c r="D24" i="34"/>
  <c r="D26" i="33"/>
  <c r="D41" i="33" s="1"/>
  <c r="D40" i="30"/>
  <c r="D25" i="30"/>
  <c r="D21" i="30"/>
  <c r="D19" i="30"/>
  <c r="D23" i="30"/>
  <c r="D24" i="30"/>
  <c r="D18" i="30"/>
  <c r="D20" i="30"/>
  <c r="D22" i="30"/>
  <c r="D26" i="28"/>
  <c r="D41" i="28" s="1"/>
  <c r="D40" i="27"/>
  <c r="D25" i="27"/>
  <c r="D19" i="27"/>
  <c r="D21" i="27"/>
  <c r="D24" i="27"/>
  <c r="D20" i="27"/>
  <c r="D18" i="27"/>
  <c r="D22" i="27"/>
  <c r="D23" i="27"/>
  <c r="D40" i="26"/>
  <c r="D22" i="26"/>
  <c r="D19" i="26"/>
  <c r="D21" i="26"/>
  <c r="D18" i="26"/>
  <c r="D24" i="26"/>
  <c r="D20" i="26"/>
  <c r="D25" i="26"/>
  <c r="D23" i="26"/>
  <c r="D40" i="24"/>
  <c r="D25" i="24"/>
  <c r="D22" i="24"/>
  <c r="D21" i="24"/>
  <c r="D20" i="24"/>
  <c r="D23" i="24"/>
  <c r="D19" i="24"/>
  <c r="D24" i="24"/>
  <c r="D18" i="24"/>
  <c r="D26" i="20" l="1"/>
  <c r="D41" i="20" s="1"/>
  <c r="D26" i="49"/>
  <c r="D41" i="49" s="1"/>
  <c r="D26" i="40"/>
  <c r="D41" i="40" s="1"/>
  <c r="D26" i="47"/>
  <c r="D41" i="47" s="1"/>
  <c r="D26" i="35"/>
  <c r="D41" i="35" s="1"/>
  <c r="D26" i="43"/>
  <c r="D41" i="43" s="1"/>
  <c r="D26" i="32"/>
  <c r="D41" i="32" s="1"/>
  <c r="D26" i="41"/>
  <c r="D41" i="41" s="1"/>
  <c r="D26" i="25"/>
  <c r="D41" i="25" s="1"/>
  <c r="D26" i="42"/>
  <c r="D41" i="42" s="1"/>
  <c r="D26" i="22"/>
  <c r="D41" i="22" s="1"/>
  <c r="D26" i="51"/>
  <c r="D41" i="51" s="1"/>
  <c r="D26" i="34"/>
  <c r="D41" i="34" s="1"/>
  <c r="D26" i="30"/>
  <c r="D41" i="30" s="1"/>
  <c r="D26" i="50"/>
  <c r="D41" i="50" s="1"/>
  <c r="D26" i="29"/>
  <c r="D41" i="29" s="1"/>
  <c r="D26" i="52"/>
  <c r="D41" i="52" s="1"/>
  <c r="D26" i="46"/>
  <c r="D41" i="46" s="1"/>
  <c r="D26" i="38"/>
  <c r="D41" i="38" s="1"/>
  <c r="D26" i="36"/>
  <c r="D41" i="36" s="1"/>
  <c r="D26" i="27"/>
  <c r="D41" i="27" s="1"/>
  <c r="D26" i="26"/>
  <c r="D41" i="26" s="1"/>
  <c r="D26" i="24"/>
  <c r="D41" i="24" s="1"/>
  <c r="C26" i="52" l="1"/>
  <c r="C72" i="52"/>
  <c r="C14" i="51"/>
  <c r="C53" i="51"/>
  <c r="C72" i="51"/>
  <c r="D34" i="49"/>
  <c r="D35" i="49" s="1"/>
  <c r="D37" i="49" s="1"/>
  <c r="D42" i="49" s="1"/>
  <c r="D43" i="49" s="1"/>
  <c r="D77" i="49" s="1"/>
  <c r="D81" i="49" s="1"/>
  <c r="C72" i="49"/>
  <c r="C14" i="48"/>
  <c r="C72" i="48"/>
  <c r="D34" i="47"/>
  <c r="D35" i="47" s="1"/>
  <c r="D37" i="47" s="1"/>
  <c r="D42" i="47" s="1"/>
  <c r="D43" i="47" s="1"/>
  <c r="D77" i="47" s="1"/>
  <c r="D81" i="47" s="1"/>
  <c r="C26" i="47"/>
  <c r="C14" i="46"/>
  <c r="C53" i="46"/>
  <c r="C14" i="45"/>
  <c r="D34" i="44"/>
  <c r="D35" i="44" s="1"/>
  <c r="D37" i="44" s="1"/>
  <c r="D42" i="44" s="1"/>
  <c r="D43" i="44" s="1"/>
  <c r="D77" i="44" s="1"/>
  <c r="D81" i="44" s="1"/>
  <c r="C14" i="43"/>
  <c r="C14" i="41"/>
  <c r="C72" i="41"/>
  <c r="C14" i="40"/>
  <c r="C14" i="39"/>
  <c r="C72" i="39"/>
  <c r="C14" i="38"/>
  <c r="C26" i="38"/>
  <c r="C72" i="38"/>
  <c r="D34" i="37"/>
  <c r="D35" i="37" s="1"/>
  <c r="D37" i="37" s="1"/>
  <c r="D42" i="37" s="1"/>
  <c r="D43" i="37" s="1"/>
  <c r="D77" i="37" s="1"/>
  <c r="D81" i="37" s="1"/>
  <c r="C14" i="37"/>
  <c r="C26" i="35"/>
  <c r="D34" i="34"/>
  <c r="D35" i="34" s="1"/>
  <c r="D37" i="34" s="1"/>
  <c r="D42" i="34" s="1"/>
  <c r="D43" i="34" s="1"/>
  <c r="D77" i="34" s="1"/>
  <c r="D81" i="34" s="1"/>
  <c r="C26" i="34"/>
  <c r="C72" i="34"/>
  <c r="D34" i="33"/>
  <c r="D35" i="33" s="1"/>
  <c r="D37" i="33" s="1"/>
  <c r="D42" i="33" s="1"/>
  <c r="D43" i="33" s="1"/>
  <c r="D77" i="33" s="1"/>
  <c r="D81" i="33" s="1"/>
  <c r="C14" i="32"/>
  <c r="C53" i="32"/>
  <c r="C14" i="31"/>
  <c r="C72" i="31"/>
  <c r="C14" i="30"/>
  <c r="C53" i="30"/>
  <c r="C72" i="30"/>
  <c r="C14" i="29"/>
  <c r="C26" i="29"/>
  <c r="D34" i="28"/>
  <c r="D35" i="28" s="1"/>
  <c r="D37" i="28" s="1"/>
  <c r="D42" i="28" s="1"/>
  <c r="D43" i="28" s="1"/>
  <c r="D77" i="28" s="1"/>
  <c r="D81" i="28" s="1"/>
  <c r="C14" i="28"/>
  <c r="D34" i="27"/>
  <c r="D35" i="27" s="1"/>
  <c r="D37" i="27" s="1"/>
  <c r="D42" i="27" s="1"/>
  <c r="D43" i="27" s="1"/>
  <c r="D77" i="27" s="1"/>
  <c r="D81" i="27" s="1"/>
  <c r="C72" i="27"/>
  <c r="D34" i="26"/>
  <c r="D35" i="26" s="1"/>
  <c r="D37" i="26" s="1"/>
  <c r="D42" i="26" s="1"/>
  <c r="D43" i="26" s="1"/>
  <c r="D77" i="26" s="1"/>
  <c r="D81" i="26" s="1"/>
  <c r="C14" i="26"/>
  <c r="C26" i="26"/>
  <c r="C72" i="26"/>
  <c r="C53" i="24"/>
  <c r="C26" i="23"/>
  <c r="D34" i="21"/>
  <c r="D35" i="21" s="1"/>
  <c r="D37" i="21" s="1"/>
  <c r="D42" i="21" s="1"/>
  <c r="D43" i="21" s="1"/>
  <c r="D77" i="21" s="1"/>
  <c r="D81" i="21" s="1"/>
  <c r="C14" i="20"/>
  <c r="C53" i="20"/>
  <c r="C72" i="20"/>
  <c r="D65" i="49" l="1"/>
  <c r="D66" i="49" s="1"/>
  <c r="D65" i="47"/>
  <c r="D65" i="44"/>
  <c r="D66" i="44" s="1"/>
  <c r="D65" i="37"/>
  <c r="D66" i="37" s="1"/>
  <c r="D65" i="34"/>
  <c r="D66" i="34" s="1"/>
  <c r="D65" i="33"/>
  <c r="D66" i="33" s="1"/>
  <c r="D67" i="33" s="1"/>
  <c r="D65" i="28"/>
  <c r="D66" i="28" s="1"/>
  <c r="D65" i="27"/>
  <c r="D66" i="27" s="1"/>
  <c r="D67" i="27" s="1"/>
  <c r="D65" i="26"/>
  <c r="D66" i="26" s="1"/>
  <c r="D67" i="26" s="1"/>
  <c r="D65" i="21"/>
  <c r="D66" i="21" s="1"/>
  <c r="D67" i="21" s="1"/>
  <c r="D34" i="31"/>
  <c r="D35" i="31" s="1"/>
  <c r="D37" i="31" s="1"/>
  <c r="D42" i="31" s="1"/>
  <c r="D43" i="31" s="1"/>
  <c r="D77" i="31" s="1"/>
  <c r="D81" i="31" s="1"/>
  <c r="C53" i="22"/>
  <c r="C26" i="24"/>
  <c r="C26" i="33"/>
  <c r="C53" i="39"/>
  <c r="C72" i="43"/>
  <c r="C14" i="33"/>
  <c r="C14" i="35"/>
  <c r="D34" i="46"/>
  <c r="D35" i="46" s="1"/>
  <c r="D37" i="46" s="1"/>
  <c r="D42" i="46" s="1"/>
  <c r="D43" i="46" s="1"/>
  <c r="D77" i="46" s="1"/>
  <c r="D81" i="46" s="1"/>
  <c r="C26" i="20"/>
  <c r="C14" i="21"/>
  <c r="C72" i="32"/>
  <c r="C72" i="36"/>
  <c r="C53" i="43"/>
  <c r="C26" i="32"/>
  <c r="C53" i="33"/>
  <c r="C53" i="44"/>
  <c r="C53" i="38"/>
  <c r="C53" i="25"/>
  <c r="C53" i="34"/>
  <c r="D34" i="41"/>
  <c r="D35" i="41" s="1"/>
  <c r="D37" i="41" s="1"/>
  <c r="D42" i="41" s="1"/>
  <c r="D43" i="41" s="1"/>
  <c r="D77" i="41" s="1"/>
  <c r="D81" i="41" s="1"/>
  <c r="C72" i="23"/>
  <c r="D34" i="20"/>
  <c r="D35" i="20" s="1"/>
  <c r="D37" i="20" s="1"/>
  <c r="D42" i="20" s="1"/>
  <c r="D43" i="20" s="1"/>
  <c r="D77" i="20" s="1"/>
  <c r="D81" i="20" s="1"/>
  <c r="C72" i="22"/>
  <c r="C26" i="22"/>
  <c r="C26" i="27"/>
  <c r="C72" i="21"/>
  <c r="C53" i="23"/>
  <c r="D34" i="23"/>
  <c r="D35" i="23" s="1"/>
  <c r="D37" i="23" s="1"/>
  <c r="D42" i="23" s="1"/>
  <c r="D43" i="23" s="1"/>
  <c r="D77" i="23" s="1"/>
  <c r="D81" i="23" s="1"/>
  <c r="C53" i="21"/>
  <c r="C14" i="22"/>
  <c r="C14" i="24"/>
  <c r="C53" i="27"/>
  <c r="C14" i="27"/>
  <c r="C26" i="21"/>
  <c r="D34" i="24"/>
  <c r="D35" i="24" s="1"/>
  <c r="D37" i="24" s="1"/>
  <c r="D42" i="24" s="1"/>
  <c r="D43" i="24" s="1"/>
  <c r="D77" i="24" s="1"/>
  <c r="D81" i="24" s="1"/>
  <c r="C72" i="25"/>
  <c r="C26" i="25"/>
  <c r="D34" i="22"/>
  <c r="D35" i="22" s="1"/>
  <c r="D37" i="22" s="1"/>
  <c r="D42" i="22" s="1"/>
  <c r="D43" i="22" s="1"/>
  <c r="D77" i="22" s="1"/>
  <c r="D81" i="22" s="1"/>
  <c r="C14" i="23"/>
  <c r="C72" i="24"/>
  <c r="C72" i="28"/>
  <c r="C26" i="31"/>
  <c r="C14" i="25"/>
  <c r="C53" i="26"/>
  <c r="D34" i="25"/>
  <c r="D35" i="25" s="1"/>
  <c r="D37" i="25" s="1"/>
  <c r="D42" i="25" s="1"/>
  <c r="D43" i="25" s="1"/>
  <c r="D77" i="25" s="1"/>
  <c r="D81" i="25" s="1"/>
  <c r="C26" i="28"/>
  <c r="C72" i="33"/>
  <c r="C14" i="34"/>
  <c r="C53" i="35"/>
  <c r="C72" i="29"/>
  <c r="D34" i="35"/>
  <c r="D35" i="35" s="1"/>
  <c r="D37" i="35" s="1"/>
  <c r="D42" i="35" s="1"/>
  <c r="D43" i="35" s="1"/>
  <c r="D77" i="35" s="1"/>
  <c r="D81" i="35" s="1"/>
  <c r="D34" i="32"/>
  <c r="D35" i="32" s="1"/>
  <c r="D37" i="32" s="1"/>
  <c r="D42" i="32" s="1"/>
  <c r="D43" i="32" s="1"/>
  <c r="D77" i="32" s="1"/>
  <c r="D81" i="32" s="1"/>
  <c r="C72" i="35"/>
  <c r="C26" i="36"/>
  <c r="C53" i="29"/>
  <c r="D34" i="29"/>
  <c r="D35" i="29" s="1"/>
  <c r="D37" i="29" s="1"/>
  <c r="D42" i="29" s="1"/>
  <c r="D43" i="29" s="1"/>
  <c r="D77" i="29" s="1"/>
  <c r="D81" i="29" s="1"/>
  <c r="D34" i="30"/>
  <c r="D35" i="30" s="1"/>
  <c r="D37" i="30" s="1"/>
  <c r="D42" i="30" s="1"/>
  <c r="D43" i="30" s="1"/>
  <c r="D77" i="30" s="1"/>
  <c r="D81" i="30" s="1"/>
  <c r="C53" i="31"/>
  <c r="C26" i="30"/>
  <c r="C26" i="39"/>
  <c r="D34" i="39"/>
  <c r="D35" i="39" s="1"/>
  <c r="D37" i="39" s="1"/>
  <c r="D42" i="39" s="1"/>
  <c r="D43" i="39" s="1"/>
  <c r="D77" i="39" s="1"/>
  <c r="D81" i="39" s="1"/>
  <c r="C26" i="42"/>
  <c r="C14" i="47"/>
  <c r="C26" i="48"/>
  <c r="C53" i="28"/>
  <c r="D34" i="36"/>
  <c r="D35" i="36" s="1"/>
  <c r="D37" i="36" s="1"/>
  <c r="D42" i="36" s="1"/>
  <c r="D43" i="36" s="1"/>
  <c r="D77" i="36" s="1"/>
  <c r="D81" i="36" s="1"/>
  <c r="D34" i="40"/>
  <c r="D35" i="40" s="1"/>
  <c r="D37" i="40" s="1"/>
  <c r="D42" i="40" s="1"/>
  <c r="D43" i="40" s="1"/>
  <c r="D77" i="40" s="1"/>
  <c r="D81" i="40" s="1"/>
  <c r="D34" i="42"/>
  <c r="D35" i="42" s="1"/>
  <c r="D37" i="42" s="1"/>
  <c r="D42" i="42" s="1"/>
  <c r="D43" i="42" s="1"/>
  <c r="D77" i="42" s="1"/>
  <c r="D81" i="42" s="1"/>
  <c r="C72" i="44"/>
  <c r="C53" i="37"/>
  <c r="C53" i="36"/>
  <c r="C72" i="40"/>
  <c r="C14" i="36"/>
  <c r="C26" i="37"/>
  <c r="D34" i="38"/>
  <c r="D35" i="38" s="1"/>
  <c r="D37" i="38" s="1"/>
  <c r="D42" i="38" s="1"/>
  <c r="D43" i="38" s="1"/>
  <c r="D77" i="38" s="1"/>
  <c r="D81" i="38" s="1"/>
  <c r="C53" i="40"/>
  <c r="C72" i="37"/>
  <c r="C72" i="42"/>
  <c r="C26" i="44"/>
  <c r="C26" i="51"/>
  <c r="C53" i="48"/>
  <c r="C53" i="42"/>
  <c r="C53" i="47"/>
  <c r="D34" i="50"/>
  <c r="D35" i="50" s="1"/>
  <c r="D37" i="50" s="1"/>
  <c r="D42" i="50" s="1"/>
  <c r="D43" i="50" s="1"/>
  <c r="D77" i="50" s="1"/>
  <c r="D81" i="50" s="1"/>
  <c r="C53" i="41"/>
  <c r="D34" i="43"/>
  <c r="D35" i="43" s="1"/>
  <c r="D37" i="43" s="1"/>
  <c r="D42" i="43" s="1"/>
  <c r="D43" i="43" s="1"/>
  <c r="D77" i="43" s="1"/>
  <c r="D81" i="43" s="1"/>
  <c r="C14" i="49"/>
  <c r="C26" i="43"/>
  <c r="C53" i="45"/>
  <c r="D34" i="45"/>
  <c r="D35" i="45" s="1"/>
  <c r="D37" i="45" s="1"/>
  <c r="D42" i="45" s="1"/>
  <c r="D43" i="45" s="1"/>
  <c r="D77" i="45" s="1"/>
  <c r="D81" i="45" s="1"/>
  <c r="C72" i="46"/>
  <c r="C26" i="41"/>
  <c r="C26" i="46"/>
  <c r="D34" i="48"/>
  <c r="D35" i="48" s="1"/>
  <c r="D37" i="48" s="1"/>
  <c r="D42" i="48" s="1"/>
  <c r="D43" i="48" s="1"/>
  <c r="D77" i="48" s="1"/>
  <c r="D81" i="48" s="1"/>
  <c r="C26" i="50"/>
  <c r="C14" i="52"/>
  <c r="D34" i="52"/>
  <c r="D35" i="52" s="1"/>
  <c r="D37" i="52" s="1"/>
  <c r="D42" i="52" s="1"/>
  <c r="D43" i="52" s="1"/>
  <c r="D77" i="52" s="1"/>
  <c r="D81" i="52" s="1"/>
  <c r="C26" i="40"/>
  <c r="C14" i="42"/>
  <c r="C26" i="45"/>
  <c r="C72" i="47"/>
  <c r="C53" i="49"/>
  <c r="C14" i="50"/>
  <c r="C72" i="50"/>
  <c r="C14" i="44"/>
  <c r="C72" i="45"/>
  <c r="C53" i="50"/>
  <c r="C53" i="52"/>
  <c r="C26" i="49"/>
  <c r="D34" i="51"/>
  <c r="D35" i="51" s="1"/>
  <c r="D37" i="51" s="1"/>
  <c r="D42" i="51" s="1"/>
  <c r="D43" i="51" s="1"/>
  <c r="D77" i="51" s="1"/>
  <c r="D81" i="51" s="1"/>
  <c r="D65" i="52" l="1"/>
  <c r="D65" i="51"/>
  <c r="D65" i="50"/>
  <c r="D67" i="49"/>
  <c r="D72" i="49" s="1"/>
  <c r="D82" i="49" s="1"/>
  <c r="D65" i="48"/>
  <c r="D66" i="48" s="1"/>
  <c r="D67" i="48" s="1"/>
  <c r="D66" i="47"/>
  <c r="D67" i="47" s="1"/>
  <c r="D65" i="46"/>
  <c r="D66" i="46" s="1"/>
  <c r="D65" i="45"/>
  <c r="D66" i="45" s="1"/>
  <c r="D67" i="44"/>
  <c r="D72" i="44" s="1"/>
  <c r="D82" i="44" s="1"/>
  <c r="D65" i="43"/>
  <c r="D66" i="43" s="1"/>
  <c r="D65" i="42"/>
  <c r="D66" i="42" s="1"/>
  <c r="D65" i="41"/>
  <c r="D65" i="40"/>
  <c r="D66" i="40" s="1"/>
  <c r="D65" i="39"/>
  <c r="D65" i="38"/>
  <c r="D66" i="38" s="1"/>
  <c r="D67" i="37"/>
  <c r="D72" i="37" s="1"/>
  <c r="D82" i="37" s="1"/>
  <c r="D65" i="36"/>
  <c r="D65" i="35"/>
  <c r="D66" i="35" s="1"/>
  <c r="D67" i="35" s="1"/>
  <c r="D67" i="34"/>
  <c r="D72" i="34" s="1"/>
  <c r="D82" i="34" s="1"/>
  <c r="D72" i="33"/>
  <c r="D82" i="33" s="1"/>
  <c r="D65" i="32"/>
  <c r="D66" i="32" s="1"/>
  <c r="D65" i="31"/>
  <c r="D65" i="30"/>
  <c r="D66" i="30" s="1"/>
  <c r="D65" i="29"/>
  <c r="D66" i="29" s="1"/>
  <c r="D67" i="29" s="1"/>
  <c r="D67" i="28"/>
  <c r="D72" i="28" s="1"/>
  <c r="D82" i="28" s="1"/>
  <c r="D72" i="27"/>
  <c r="D82" i="27" s="1"/>
  <c r="D72" i="26"/>
  <c r="D82" i="26" s="1"/>
  <c r="D65" i="25"/>
  <c r="D66" i="25" s="1"/>
  <c r="D67" i="25" s="1"/>
  <c r="D65" i="24"/>
  <c r="D65" i="23"/>
  <c r="D65" i="22"/>
  <c r="D66" i="22" s="1"/>
  <c r="D72" i="21"/>
  <c r="D82" i="21" s="1"/>
  <c r="D65" i="20"/>
  <c r="D66" i="20" s="1"/>
  <c r="D84" i="21" l="1"/>
  <c r="E4" i="4" s="1"/>
  <c r="D4" i="4"/>
  <c r="D84" i="33"/>
  <c r="E16" i="4" s="1"/>
  <c r="D16" i="4"/>
  <c r="D84" i="37"/>
  <c r="E20" i="4" s="1"/>
  <c r="D20" i="4"/>
  <c r="D84" i="49"/>
  <c r="E32" i="4" s="1"/>
  <c r="D32" i="4"/>
  <c r="D84" i="26"/>
  <c r="E9" i="4" s="1"/>
  <c r="D9" i="4"/>
  <c r="D84" i="34"/>
  <c r="E17" i="4" s="1"/>
  <c r="D17" i="4"/>
  <c r="D84" i="27"/>
  <c r="E10" i="4" s="1"/>
  <c r="D10" i="4"/>
  <c r="D84" i="28"/>
  <c r="E11" i="4" s="1"/>
  <c r="D11" i="4"/>
  <c r="D84" i="44"/>
  <c r="E27" i="4" s="1"/>
  <c r="D27" i="4"/>
  <c r="D66" i="52"/>
  <c r="D67" i="52" s="1"/>
  <c r="D72" i="52" s="1"/>
  <c r="D82" i="52" s="1"/>
  <c r="D66" i="51"/>
  <c r="D67" i="51" s="1"/>
  <c r="D66" i="50"/>
  <c r="D67" i="50" s="1"/>
  <c r="D72" i="50" s="1"/>
  <c r="D82" i="50" s="1"/>
  <c r="D72" i="48"/>
  <c r="D82" i="48" s="1"/>
  <c r="D72" i="47"/>
  <c r="D82" i="47" s="1"/>
  <c r="D67" i="46"/>
  <c r="D72" i="46" s="1"/>
  <c r="D82" i="46" s="1"/>
  <c r="D29" i="4" s="1"/>
  <c r="D67" i="45"/>
  <c r="D72" i="45" s="1"/>
  <c r="D82" i="45" s="1"/>
  <c r="D67" i="43"/>
  <c r="D72" i="43" s="1"/>
  <c r="D82" i="43" s="1"/>
  <c r="D67" i="42"/>
  <c r="D72" i="42" s="1"/>
  <c r="D82" i="42" s="1"/>
  <c r="D66" i="41"/>
  <c r="D67" i="41" s="1"/>
  <c r="D67" i="40"/>
  <c r="D72" i="40" s="1"/>
  <c r="D82" i="40" s="1"/>
  <c r="D66" i="39"/>
  <c r="D67" i="39" s="1"/>
  <c r="D67" i="38"/>
  <c r="D72" i="38" s="1"/>
  <c r="D82" i="38" s="1"/>
  <c r="D66" i="36"/>
  <c r="D67" i="36" s="1"/>
  <c r="D72" i="36" s="1"/>
  <c r="D82" i="36" s="1"/>
  <c r="D19" i="4" s="1"/>
  <c r="D72" i="35"/>
  <c r="D82" i="35" s="1"/>
  <c r="D67" i="32"/>
  <c r="D72" i="32" s="1"/>
  <c r="D82" i="32" s="1"/>
  <c r="D15" i="4" s="1"/>
  <c r="D66" i="31"/>
  <c r="D67" i="31" s="1"/>
  <c r="D72" i="31" s="1"/>
  <c r="D82" i="31" s="1"/>
  <c r="D14" i="4" s="1"/>
  <c r="D67" i="30"/>
  <c r="D72" i="30" s="1"/>
  <c r="D82" i="30" s="1"/>
  <c r="D72" i="29"/>
  <c r="D82" i="29" s="1"/>
  <c r="D72" i="25"/>
  <c r="D82" i="25" s="1"/>
  <c r="D66" i="24"/>
  <c r="D67" i="24" s="1"/>
  <c r="D72" i="24" s="1"/>
  <c r="D82" i="24" s="1"/>
  <c r="D66" i="23"/>
  <c r="D67" i="23" s="1"/>
  <c r="D67" i="22"/>
  <c r="D72" i="22" s="1"/>
  <c r="D82" i="22" s="1"/>
  <c r="D67" i="20"/>
  <c r="D72" i="20" s="1"/>
  <c r="D82" i="20" s="1"/>
  <c r="D69" i="26"/>
  <c r="D68" i="26"/>
  <c r="D71" i="26"/>
  <c r="D70" i="26"/>
  <c r="D71" i="28"/>
  <c r="D70" i="28"/>
  <c r="D69" i="28"/>
  <c r="D68" i="28"/>
  <c r="D70" i="27"/>
  <c r="D69" i="27"/>
  <c r="D68" i="27"/>
  <c r="D71" i="27"/>
  <c r="D83" i="20" l="1"/>
  <c r="D3" i="4" s="1"/>
  <c r="D84" i="38"/>
  <c r="E21" i="4" s="1"/>
  <c r="D21" i="4"/>
  <c r="D84" i="47"/>
  <c r="E30" i="4" s="1"/>
  <c r="D30" i="4"/>
  <c r="D84" i="25"/>
  <c r="E8" i="4" s="1"/>
  <c r="D8" i="4"/>
  <c r="D84" i="48"/>
  <c r="E31" i="4" s="1"/>
  <c r="D31" i="4"/>
  <c r="D84" i="50"/>
  <c r="E33" i="4" s="1"/>
  <c r="D33" i="4"/>
  <c r="D84" i="30"/>
  <c r="E13" i="4" s="1"/>
  <c r="D13" i="4"/>
  <c r="D84" i="29"/>
  <c r="E12" i="4" s="1"/>
  <c r="D12" i="4"/>
  <c r="D84" i="42"/>
  <c r="E25" i="4" s="1"/>
  <c r="D25" i="4"/>
  <c r="D84" i="52"/>
  <c r="E35" i="4" s="1"/>
  <c r="D35" i="4"/>
  <c r="D84" i="40"/>
  <c r="E23" i="4" s="1"/>
  <c r="D23" i="4"/>
  <c r="D84" i="43"/>
  <c r="E26" i="4" s="1"/>
  <c r="D26" i="4"/>
  <c r="D84" i="24"/>
  <c r="E7" i="4" s="1"/>
  <c r="D7" i="4"/>
  <c r="D84" i="22"/>
  <c r="E5" i="4" s="1"/>
  <c r="D5" i="4"/>
  <c r="D84" i="35"/>
  <c r="E18" i="4" s="1"/>
  <c r="D18" i="4"/>
  <c r="D84" i="45"/>
  <c r="E28" i="4" s="1"/>
  <c r="D28" i="4"/>
  <c r="D68" i="35"/>
  <c r="D69" i="35"/>
  <c r="D71" i="45"/>
  <c r="D68" i="45"/>
  <c r="D69" i="45"/>
  <c r="D71" i="35"/>
  <c r="D84" i="46"/>
  <c r="E29" i="4" s="1"/>
  <c r="D71" i="46"/>
  <c r="D70" i="46"/>
  <c r="D69" i="46"/>
  <c r="D68" i="46"/>
  <c r="D70" i="43"/>
  <c r="D71" i="43"/>
  <c r="D69" i="43"/>
  <c r="D72" i="23"/>
  <c r="D82" i="23" s="1"/>
  <c r="D68" i="43"/>
  <c r="D70" i="45"/>
  <c r="D72" i="39"/>
  <c r="D82" i="39" s="1"/>
  <c r="D70" i="39" s="1"/>
  <c r="D72" i="51"/>
  <c r="D82" i="51" s="1"/>
  <c r="D34" i="4" s="1"/>
  <c r="D72" i="41"/>
  <c r="D82" i="41" s="1"/>
  <c r="D84" i="36"/>
  <c r="E19" i="4" s="1"/>
  <c r="D70" i="36"/>
  <c r="D69" i="36"/>
  <c r="D71" i="36"/>
  <c r="D68" i="36"/>
  <c r="D70" i="35"/>
  <c r="D84" i="32"/>
  <c r="E15" i="4" s="1"/>
  <c r="D71" i="32"/>
  <c r="D68" i="32"/>
  <c r="D69" i="32"/>
  <c r="D70" i="32"/>
  <c r="D84" i="31"/>
  <c r="E14" i="4" s="1"/>
  <c r="D70" i="31"/>
  <c r="D71" i="31"/>
  <c r="D69" i="31"/>
  <c r="D68" i="31"/>
  <c r="D71" i="38"/>
  <c r="D70" i="38"/>
  <c r="D69" i="38"/>
  <c r="D68" i="38"/>
  <c r="D69" i="50"/>
  <c r="D68" i="50"/>
  <c r="D71" i="50"/>
  <c r="D70" i="50"/>
  <c r="D71" i="22"/>
  <c r="D70" i="22"/>
  <c r="D69" i="22"/>
  <c r="D68" i="22"/>
  <c r="D68" i="25"/>
  <c r="D70" i="25"/>
  <c r="D71" i="25"/>
  <c r="D69" i="25"/>
  <c r="D71" i="47"/>
  <c r="D70" i="47"/>
  <c r="D68" i="47"/>
  <c r="D69" i="47"/>
  <c r="D71" i="52"/>
  <c r="D69" i="52"/>
  <c r="D68" i="52"/>
  <c r="D70" i="52"/>
  <c r="D70" i="37"/>
  <c r="D69" i="37"/>
  <c r="D68" i="37"/>
  <c r="D71" i="37"/>
  <c r="D71" i="48"/>
  <c r="D69" i="48"/>
  <c r="D70" i="48"/>
  <c r="D68" i="48"/>
  <c r="D84" i="20" l="1"/>
  <c r="E3" i="4" s="1"/>
  <c r="D84" i="23"/>
  <c r="E6" i="4" s="1"/>
  <c r="D6" i="4"/>
  <c r="D84" i="41"/>
  <c r="E24" i="4" s="1"/>
  <c r="D24" i="4"/>
  <c r="D84" i="39"/>
  <c r="E22" i="4" s="1"/>
  <c r="D22" i="4"/>
  <c r="D69" i="39"/>
  <c r="D68" i="23"/>
  <c r="D68" i="39"/>
  <c r="D69" i="23"/>
  <c r="D71" i="39"/>
  <c r="D71" i="23"/>
  <c r="D70" i="23"/>
  <c r="D71" i="41"/>
  <c r="D70" i="41"/>
  <c r="D69" i="41"/>
  <c r="D68" i="41"/>
  <c r="D84" i="51"/>
  <c r="E34" i="4" s="1"/>
  <c r="D69" i="51"/>
  <c r="D68" i="51"/>
  <c r="D71" i="51"/>
  <c r="D70" i="51"/>
  <c r="D71" i="44"/>
  <c r="D70" i="44"/>
  <c r="D69" i="44"/>
  <c r="D68" i="44"/>
  <c r="D69" i="42"/>
  <c r="D68" i="42"/>
  <c r="D71" i="42"/>
  <c r="D70" i="42"/>
  <c r="D70" i="29"/>
  <c r="D69" i="29"/>
  <c r="D68" i="29"/>
  <c r="D71" i="29"/>
  <c r="D68" i="33"/>
  <c r="D70" i="33"/>
  <c r="D71" i="33"/>
  <c r="D69" i="33"/>
  <c r="D68" i="49"/>
  <c r="D71" i="49"/>
  <c r="D70" i="49"/>
  <c r="D69" i="49"/>
  <c r="D69" i="34"/>
  <c r="D68" i="34"/>
  <c r="D71" i="34"/>
  <c r="D70" i="34"/>
  <c r="D69" i="20"/>
  <c r="D68" i="20"/>
  <c r="D71" i="20"/>
  <c r="D70" i="20"/>
  <c r="D71" i="24"/>
  <c r="D69" i="24"/>
  <c r="D70" i="24"/>
  <c r="D68" i="24"/>
  <c r="D70" i="30"/>
  <c r="D69" i="30"/>
  <c r="D68" i="30"/>
  <c r="D71" i="30"/>
  <c r="D71" i="40"/>
  <c r="D70" i="40"/>
  <c r="D69" i="40"/>
  <c r="D68" i="40"/>
  <c r="D71" i="21" l="1"/>
  <c r="D69" i="21"/>
  <c r="D68" i="21"/>
  <c r="D70" i="21"/>
  <c r="J21" i="2" l="1"/>
  <c r="H21" i="2"/>
  <c r="C21" i="2"/>
  <c r="D21" i="2" s="1"/>
  <c r="E21" i="2" s="1"/>
  <c r="F21" i="2" s="1"/>
  <c r="K21" i="2" s="1"/>
  <c r="L21" i="2" s="1"/>
  <c r="J20" i="2"/>
  <c r="H20" i="2"/>
  <c r="C20" i="2"/>
  <c r="D20" i="2" s="1"/>
  <c r="E20" i="2" s="1"/>
  <c r="F20" i="2" s="1"/>
  <c r="K20" i="2" s="1"/>
  <c r="L20" i="2" s="1"/>
  <c r="H19" i="2"/>
  <c r="J19" i="2" s="1"/>
  <c r="C19" i="2"/>
  <c r="D19" i="2" s="1"/>
  <c r="E19" i="2" s="1"/>
  <c r="F19" i="2" s="1"/>
  <c r="K19" i="2" s="1"/>
  <c r="L19" i="2" s="1"/>
  <c r="H18" i="2"/>
  <c r="J18" i="2" s="1"/>
  <c r="C18" i="2"/>
  <c r="D18" i="2" s="1"/>
  <c r="E18" i="2" s="1"/>
  <c r="F18" i="2" s="1"/>
  <c r="K18" i="2" s="1"/>
  <c r="L18" i="2" s="1"/>
  <c r="H17" i="2"/>
  <c r="J17" i="2" s="1"/>
  <c r="C17" i="2"/>
  <c r="D17" i="2" s="1"/>
  <c r="E17" i="2" s="1"/>
  <c r="F17" i="2" s="1"/>
  <c r="K17" i="2" s="1"/>
  <c r="L17" i="2" s="1"/>
  <c r="H16" i="2"/>
  <c r="J16" i="2" s="1"/>
  <c r="C16" i="2"/>
  <c r="D16" i="2" s="1"/>
  <c r="E16" i="2" s="1"/>
  <c r="F16" i="2" s="1"/>
  <c r="K16" i="2" s="1"/>
  <c r="L16" i="2" s="1"/>
  <c r="H15" i="2"/>
  <c r="J15" i="2" s="1"/>
  <c r="C15" i="2"/>
  <c r="D15" i="2" s="1"/>
  <c r="E15" i="2" s="1"/>
  <c r="F15" i="2" s="1"/>
  <c r="K15" i="2" s="1"/>
  <c r="L15" i="2" s="1"/>
  <c r="H14" i="2"/>
  <c r="J14" i="2" s="1"/>
  <c r="C14" i="2"/>
  <c r="D14" i="2" s="1"/>
  <c r="E14" i="2" s="1"/>
  <c r="F14" i="2" s="1"/>
  <c r="K14" i="2" s="1"/>
  <c r="L14" i="2" s="1"/>
  <c r="H13" i="2"/>
  <c r="J13" i="2" s="1"/>
  <c r="C13" i="2"/>
  <c r="D13" i="2" s="1"/>
  <c r="E13" i="2" s="1"/>
  <c r="F13" i="2" s="1"/>
  <c r="K13" i="2" s="1"/>
  <c r="L13" i="2" s="1"/>
  <c r="H12" i="2"/>
  <c r="J12" i="2" s="1"/>
  <c r="C12" i="2"/>
  <c r="D12" i="2" s="1"/>
  <c r="E12" i="2" s="1"/>
  <c r="F12" i="2" s="1"/>
  <c r="K12" i="2" s="1"/>
  <c r="L12" i="2" s="1"/>
  <c r="H11" i="2"/>
  <c r="J11" i="2" s="1"/>
  <c r="C11" i="2"/>
  <c r="D11" i="2" s="1"/>
  <c r="E11" i="2" s="1"/>
  <c r="F11" i="2" s="1"/>
  <c r="K11" i="2" s="1"/>
  <c r="L11" i="2" s="1"/>
  <c r="H21" i="1"/>
  <c r="J21" i="1" s="1"/>
  <c r="C21" i="1"/>
  <c r="D21" i="1" s="1"/>
  <c r="E21" i="1" s="1"/>
  <c r="F21" i="1" s="1"/>
  <c r="K21" i="1" s="1"/>
  <c r="L21" i="1" s="1"/>
  <c r="H20" i="1"/>
  <c r="J20" i="1" s="1"/>
  <c r="C20" i="1"/>
  <c r="D20" i="1" s="1"/>
  <c r="E20" i="1" s="1"/>
  <c r="F20" i="1" s="1"/>
  <c r="K20" i="1" s="1"/>
  <c r="L20" i="1" s="1"/>
  <c r="H19" i="1"/>
  <c r="J19" i="1" s="1"/>
  <c r="C19" i="1"/>
  <c r="D19" i="1" s="1"/>
  <c r="E19" i="1" s="1"/>
  <c r="F19" i="1" s="1"/>
  <c r="K19" i="1" s="1"/>
  <c r="L19" i="1" s="1"/>
  <c r="J18" i="1"/>
  <c r="H18" i="1"/>
  <c r="C18" i="1"/>
  <c r="D18" i="1" s="1"/>
  <c r="E18" i="1" s="1"/>
  <c r="F18" i="1" s="1"/>
  <c r="K18" i="1" s="1"/>
  <c r="L18" i="1" s="1"/>
  <c r="J17" i="1"/>
  <c r="H17" i="1"/>
  <c r="C17" i="1"/>
  <c r="D17" i="1" s="1"/>
  <c r="E17" i="1" s="1"/>
  <c r="F17" i="1" s="1"/>
  <c r="K17" i="1" s="1"/>
  <c r="L17" i="1" s="1"/>
  <c r="H16" i="1"/>
  <c r="J16" i="1" s="1"/>
  <c r="C16" i="1"/>
  <c r="D16" i="1" s="1"/>
  <c r="E16" i="1" s="1"/>
  <c r="F16" i="1" s="1"/>
  <c r="K16" i="1" s="1"/>
  <c r="L16" i="1" s="1"/>
  <c r="H15" i="1"/>
  <c r="J15" i="1" s="1"/>
  <c r="C15" i="1"/>
  <c r="D15" i="1" s="1"/>
  <c r="E15" i="1" s="1"/>
  <c r="F15" i="1" s="1"/>
  <c r="K15" i="1" s="1"/>
  <c r="L15" i="1" s="1"/>
  <c r="H14" i="1"/>
  <c r="J14" i="1" s="1"/>
  <c r="C14" i="1"/>
  <c r="D14" i="1" s="1"/>
  <c r="E14" i="1" s="1"/>
  <c r="F14" i="1" s="1"/>
  <c r="K14" i="1" s="1"/>
  <c r="L14" i="1" s="1"/>
  <c r="H13" i="1"/>
  <c r="J13" i="1" s="1"/>
  <c r="C13" i="1"/>
  <c r="D13" i="1" s="1"/>
  <c r="E13" i="1" s="1"/>
  <c r="F13" i="1" s="1"/>
  <c r="K13" i="1" s="1"/>
  <c r="L13" i="1" s="1"/>
  <c r="H12" i="1"/>
  <c r="J12" i="1" s="1"/>
  <c r="C12" i="1"/>
  <c r="D12" i="1" s="1"/>
  <c r="E12" i="1" s="1"/>
  <c r="F12" i="1" s="1"/>
  <c r="K12" i="1" s="1"/>
  <c r="L12" i="1" s="1"/>
  <c r="C11" i="1"/>
  <c r="D11" i="1" s="1"/>
  <c r="C6" i="2" l="1"/>
  <c r="C5" i="2"/>
  <c r="C6" i="1"/>
  <c r="C5" i="1"/>
  <c r="C6" i="6"/>
  <c r="C5" i="6"/>
  <c r="C19" i="6"/>
  <c r="D7" i="8" s="1"/>
  <c r="E7" i="8" s="1"/>
  <c r="I22" i="1"/>
  <c r="L31" i="2"/>
  <c r="I22" i="2"/>
  <c r="L31" i="1"/>
  <c r="H11" i="1"/>
  <c r="J11" i="1" s="1"/>
  <c r="E11" i="1" l="1"/>
  <c r="F11" i="1" s="1"/>
  <c r="K11" i="1" s="1"/>
  <c r="L11" i="1" s="1"/>
  <c r="J22" i="2"/>
  <c r="J22" i="1"/>
  <c r="K22" i="1" l="1"/>
  <c r="L22" i="1"/>
  <c r="L33" i="1" s="1"/>
  <c r="D8" i="8" s="1"/>
  <c r="E8" i="8" s="1"/>
  <c r="K22" i="2"/>
  <c r="L22" i="2"/>
  <c r="L33" i="2" s="1"/>
  <c r="D12" i="8" s="1"/>
  <c r="E12" i="8" s="1"/>
  <c r="C16" i="8" l="1"/>
</calcChain>
</file>

<file path=xl/sharedStrings.xml><?xml version="1.0" encoding="utf-8"?>
<sst xmlns="http://schemas.openxmlformats.org/spreadsheetml/2006/main" count="4353" uniqueCount="312">
  <si>
    <t>Arquiteto de Software - Pleno</t>
  </si>
  <si>
    <t>PREENCHA APENAS AS CÉLULAS EM AMARELO</t>
  </si>
  <si>
    <t>Arquiteto de Software - Sênior</t>
  </si>
  <si>
    <t>Analista de Testes/Qualidade - Júnior</t>
  </si>
  <si>
    <t>Analista de Testes/Qualidade - Pleno</t>
  </si>
  <si>
    <t>Analista de Testes/Qualidade - Sênior</t>
  </si>
  <si>
    <t>Desenvolvedor de Software - Júnior</t>
  </si>
  <si>
    <t>Desenvolvedor de Software - Pleno</t>
  </si>
  <si>
    <t>Desenvolvedor de Software - Sênior</t>
  </si>
  <si>
    <t>Analista de Negócios/Requisitos Júnior</t>
  </si>
  <si>
    <t>Analista de Negócios/Requisitos Pleno</t>
  </si>
  <si>
    <t>Analista de Negócios/Requisitos Sênior</t>
  </si>
  <si>
    <t>Analista de BI Júnior</t>
  </si>
  <si>
    <t>Analista de BI Pleno</t>
  </si>
  <si>
    <t>Analista de BI Sênior</t>
  </si>
  <si>
    <t>Administrador de Dados Pleno</t>
  </si>
  <si>
    <t>Administrador de Dados Sênior</t>
  </si>
  <si>
    <t>Líder Técnico de Desenvolvimento</t>
  </si>
  <si>
    <t>Scrum Master</t>
  </si>
  <si>
    <t>Gerente de Projetos de Tecnologia da Informação</t>
  </si>
  <si>
    <t>Analista de UX/UI Pleno</t>
  </si>
  <si>
    <t>Analista de UX/UI Sênior</t>
  </si>
  <si>
    <t>Cientista de Dados Júnior</t>
  </si>
  <si>
    <t>Cientista de Dados Pleno</t>
  </si>
  <si>
    <t>Cientista de Dados Sênior</t>
  </si>
  <si>
    <t>Arquiteto de Dados Júnior</t>
  </si>
  <si>
    <t>Arquiteto de Dados Pleno</t>
  </si>
  <si>
    <t>Arquiteto de Dados Sênior</t>
  </si>
  <si>
    <t>Engenharia de IA Júnior</t>
  </si>
  <si>
    <t>Engenharia de IA Pleno</t>
  </si>
  <si>
    <t>Engenharia de IA Sênior</t>
  </si>
  <si>
    <t>Analista de Métricas Júnior</t>
  </si>
  <si>
    <t>Analista de Métricas Pleno</t>
  </si>
  <si>
    <t>Analista de Métricas Sênior</t>
  </si>
  <si>
    <t>Custos do Item S1</t>
  </si>
  <si>
    <t>Objeto do Pregão</t>
  </si>
  <si>
    <t>Nome da Empresa</t>
  </si>
  <si>
    <t>CNPJ</t>
  </si>
  <si>
    <t>Item</t>
  </si>
  <si>
    <t>S1 - Suporte técnico para licenças perpétuas</t>
  </si>
  <si>
    <t>Componentes de Custo S1</t>
  </si>
  <si>
    <t>Identificação do Custo</t>
  </si>
  <si>
    <t>Custo Unitário (1 mês)</t>
  </si>
  <si>
    <t>Custo por mês</t>
  </si>
  <si>
    <t>Perfis da Equipe de Sustentação - S2</t>
  </si>
  <si>
    <t>S2 - Sustentação</t>
  </si>
  <si>
    <t>Componentes de Custo do Time</t>
  </si>
  <si>
    <t>Identificação do Perfil Profissional</t>
  </si>
  <si>
    <t>Salário
(S)</t>
  </si>
  <si>
    <t>Custo Perfil
(Cp = S x Fator-k)</t>
  </si>
  <si>
    <t>Custo Adicionais por perfil
(Ca)</t>
  </si>
  <si>
    <t>Custo total por perfil 
(Ct = Cp + Ca)</t>
  </si>
  <si>
    <t>Taxa de Alocação
(Ta)</t>
  </si>
  <si>
    <t>Alocação em horas
( A = Ta x 160)</t>
  </si>
  <si>
    <t>Qtde. profissionais por perfil (Q)</t>
  </si>
  <si>
    <t xml:space="preserve">Horas  por perfil 
(Hp = A x Q) </t>
  </si>
  <si>
    <t>Custo por Hora
(Ch = Ct / 160)</t>
  </si>
  <si>
    <t>Custo Mensal do Perfil 
(Cm = A x Q x Ch)</t>
  </si>
  <si>
    <t>Total</t>
  </si>
  <si>
    <t>Componentes de Custos Adicionais</t>
  </si>
  <si>
    <t>Descrição</t>
  </si>
  <si>
    <t>Valor Mensal</t>
  </si>
  <si>
    <t>Custos com software</t>
  </si>
  <si>
    <t>Custos com recursos de computação</t>
  </si>
  <si>
    <t>Custos com equipamentos</t>
  </si>
  <si>
    <t>Custos com serviços de informações</t>
  </si>
  <si>
    <t>Outros custos (especificar)</t>
  </si>
  <si>
    <t>Custos Adicionais por perfil/mês</t>
  </si>
  <si>
    <t>Custo por Mês</t>
  </si>
  <si>
    <t>Perfis da Equipe dos Sprints - S3</t>
  </si>
  <si>
    <t>S3 – Implantação de novas funcionalidades</t>
  </si>
  <si>
    <t>Custo por Sprint</t>
  </si>
  <si>
    <t>Dados da Empresa</t>
  </si>
  <si>
    <t>Contato</t>
  </si>
  <si>
    <t>E-mail</t>
  </si>
  <si>
    <t>Telefone</t>
  </si>
  <si>
    <t>Fator-k</t>
  </si>
  <si>
    <t>Custo do Perfil</t>
  </si>
  <si>
    <t>(A) </t>
  </si>
  <si>
    <t>Quantidade máxima estimada (em meses)</t>
  </si>
  <si>
    <t>(B) </t>
  </si>
  <si>
    <t>Valor unitário (um mês)</t>
  </si>
  <si>
    <t>(C)=(A) x (B) </t>
  </si>
  <si>
    <t>TOTAL (para 30 meses)</t>
  </si>
  <si>
    <t>S1 – Suporte técnico para licenças perpétuas</t>
  </si>
  <si>
    <t>S2 – Sustentação</t>
  </si>
  <si>
    <t>Quantidade máxima estimada (em sprints)</t>
  </si>
  <si>
    <t>Valor unitário (sprint)</t>
  </si>
  <si>
    <t>TOTAL (para 30 sprints)</t>
  </si>
  <si>
    <t>Soma da coluna (C)</t>
  </si>
  <si>
    <t>Preço Global (Total S1 + Total S2 + Total S3) </t>
  </si>
  <si>
    <t>  </t>
  </si>
  <si>
    <r>
      <t>VALIDADE DA PROPOSTA: </t>
    </r>
    <r>
      <rPr>
        <sz val="9"/>
        <color theme="1"/>
        <rFont val="Tahoma"/>
        <family val="2"/>
      </rPr>
      <t>60 (sessenta) dias, a contar do dia da sessão de recebimento da mesma. </t>
    </r>
  </si>
  <si>
    <t>O proponente declara que a proposta econômica compreende a integralidade dos custos para atendimento dos direitos trabalhistas assegurados na Constituição Federal, nas leis trabalhistas, nas normas infralegais, nas convenções coletivas de trabalho e nos termos de ajustamento de conduta vigentes na data de entrega das propostas e que foi elaborada de forma independente. </t>
  </si>
  <si>
    <t>Planilha de Preços</t>
  </si>
  <si>
    <t>Composição de custos</t>
  </si>
  <si>
    <t>MÓDULO 1 - COMPOSIÇÃO DA REMUNERAÇÃO</t>
  </si>
  <si>
    <t>Itens de Custos (Descrição)</t>
  </si>
  <si>
    <t>Valor (R$)</t>
  </si>
  <si>
    <t>A</t>
  </si>
  <si>
    <t>Salário Base</t>
  </si>
  <si>
    <t>Total da remuneração</t>
  </si>
  <si>
    <t>MÓDULO 2 - ENCARGOS E BENEFÍCIOS</t>
  </si>
  <si>
    <t>Submódulo 1 - 13º Salário, Férias e Adicional de Férias</t>
  </si>
  <si>
    <t>2.1</t>
  </si>
  <si>
    <t>%</t>
  </si>
  <si>
    <t>13º Salário</t>
  </si>
  <si>
    <t>B</t>
  </si>
  <si>
    <t>Férias e Adicional de Férias</t>
  </si>
  <si>
    <t>Total do 13º salário, Férias e adicional de férias</t>
  </si>
  <si>
    <t>Submódulo 2 - Encargos Previdenciários, FGTS e outras contribuições</t>
  </si>
  <si>
    <t>2.2</t>
  </si>
  <si>
    <t>INSS</t>
  </si>
  <si>
    <t xml:space="preserve">Salário Educação </t>
  </si>
  <si>
    <t>C</t>
  </si>
  <si>
    <t>SAT (Seguro Acidente de Trabalho)</t>
  </si>
  <si>
    <t>D</t>
  </si>
  <si>
    <t>SESC ou SESI</t>
  </si>
  <si>
    <t>E</t>
  </si>
  <si>
    <t xml:space="preserve">SENAI - SENAC </t>
  </si>
  <si>
    <t>F</t>
  </si>
  <si>
    <t xml:space="preserve">SEBRAE </t>
  </si>
  <si>
    <t>G</t>
  </si>
  <si>
    <t xml:space="preserve">INCRA </t>
  </si>
  <si>
    <t>H</t>
  </si>
  <si>
    <t xml:space="preserve">FGTS </t>
  </si>
  <si>
    <t>Total dos encargos previdenciários, FGTS e outras contribuições</t>
  </si>
  <si>
    <t>Submódulo 3 -  Benefícios Mensais e Diários</t>
  </si>
  <si>
    <t>2.3</t>
  </si>
  <si>
    <t>Vale-transporte</t>
  </si>
  <si>
    <t>Desconto legal sobre transporte</t>
  </si>
  <si>
    <t>Valor do Vale Transporte</t>
  </si>
  <si>
    <t>Auxílio-alimentação</t>
  </si>
  <si>
    <t>Desconto do Auxílio-alimentação</t>
  </si>
  <si>
    <t>Valor do Auxílio-alimentação</t>
  </si>
  <si>
    <t>Assistência Médica</t>
  </si>
  <si>
    <t>Total de benefícios mensais e diários</t>
  </si>
  <si>
    <t>QUADRO RESUMO - ENCARGOS E BENEFÍCIOS</t>
  </si>
  <si>
    <t>Submódulo 2.1 - 13º Salário, Férias (custo não renovável) e Adicional de Férias</t>
  </si>
  <si>
    <t>Submódulo 2.2 - Encargos Previdenciários, FGTS e outras contribuições</t>
  </si>
  <si>
    <t>Submódulo 2.3 -  Benefícios Mensais e Diários</t>
  </si>
  <si>
    <t>Total dos Encargos e Benefícios</t>
  </si>
  <si>
    <t>MÓDULO 3 - PROVISÃO PARA RESCISÃO</t>
  </si>
  <si>
    <t>Aviso Prévio Indenizado</t>
  </si>
  <si>
    <t>Incidência do FGTS sobre o Aviso Prévio Indenizado</t>
  </si>
  <si>
    <t>Multa do FGTS sobre o Aviso Prévio Indenizado</t>
  </si>
  <si>
    <t>Aviso Prévio Trabalhado</t>
  </si>
  <si>
    <t>Incidência do submódulo 2.2 sobre o Aviso Prévio Trabalhado</t>
  </si>
  <si>
    <t>Multa do FGTS sobre o Aviso Prévio Trabalhado</t>
  </si>
  <si>
    <t>Total da provisão para rescisão</t>
  </si>
  <si>
    <t>MÓDULO 4 - CUSTO DE REPOSIÇÃO DO PROFISSIONAL AUSENTE</t>
  </si>
  <si>
    <t>Total do custo de reposição do profissional ausente</t>
  </si>
  <si>
    <t>MÓDULO 5 - INSUMOS DIVERSOS</t>
  </si>
  <si>
    <t>Total Insumos Diversos</t>
  </si>
  <si>
    <t>MÓDULO 6 - CUSTOS INDIRETOS, LUCRO E TRIBUTOS</t>
  </si>
  <si>
    <t>Custos Indiretos (Despesas Operacionais e Administrativas)</t>
  </si>
  <si>
    <t>Lucro</t>
  </si>
  <si>
    <t>Tributos</t>
  </si>
  <si>
    <t>C.1</t>
  </si>
  <si>
    <t>PIS</t>
  </si>
  <si>
    <t>C.2</t>
  </si>
  <si>
    <t>COFINS</t>
  </si>
  <si>
    <t>C.3</t>
  </si>
  <si>
    <t>ISS</t>
  </si>
  <si>
    <t>C.4</t>
  </si>
  <si>
    <t>Outros tributos - CPRB (Lei 12.546/11 alterada pela 13.670/18)</t>
  </si>
  <si>
    <t>Total dos custos indiretos e tributos</t>
  </si>
  <si>
    <t xml:space="preserve">QUADR-RESUMO DA COMPOSIÇÃO DE CUSTOS </t>
  </si>
  <si>
    <t>Mão-de-obra vinculada à execução contratual (valor por profissional)</t>
  </si>
  <si>
    <t>Módulo 1 - Composição Remuneração</t>
  </si>
  <si>
    <t>Módulo 2 - Encargos e Benefícios</t>
  </si>
  <si>
    <t>Módulo 3 - Provisão para Rescisão</t>
  </si>
  <si>
    <t>Módulo 4 - Custo de Reposição do Profissional Ausente</t>
  </si>
  <si>
    <t xml:space="preserve">Módulo 5 - Insumos Diversos </t>
  </si>
  <si>
    <t>Subtotal (A+B+C+D)</t>
  </si>
  <si>
    <t>Módulo 6 - Custos Indiretos, Tributos e Lucro</t>
  </si>
  <si>
    <t>Valor mensal por profissional</t>
  </si>
  <si>
    <t>Fator-K</t>
  </si>
  <si>
    <t>Submódulo 2.3 - Benefícios Mensais e Diários</t>
  </si>
  <si>
    <t>Submódulo 2.1 - 13º Salário. Férias e Adicional de Férias</t>
  </si>
  <si>
    <t>Memória de cálculo</t>
  </si>
  <si>
    <t>Fundamento</t>
  </si>
  <si>
    <t>((1/12) x 100) ≅ 8,33%</t>
  </si>
  <si>
    <t>Art. 7º, VIII, CF/88. Decreto n. 57.155, de 3/11/1965</t>
  </si>
  <si>
    <t>[(1/3) x (1/12)] + [1/20] x 100) ≅ 7,78%</t>
  </si>
  <si>
    <t xml:space="preserve">Art. 7º, XVII, CF/88; </t>
  </si>
  <si>
    <t>Total do 13º salário e adicional de férias</t>
  </si>
  <si>
    <t>Art. 9º-A. da Lei nº 12.546/2011 (incluído pela Lei nº 14.973/2024)</t>
  </si>
  <si>
    <t>Anexo II da IN RFB n. 971/09; art. 3°, inciso I do Decreto n° 87.043/1982; art. 15 – Lei nº 9.424/96; art. 1º § 1º - Decreto Nº 6.003/2006; art. 212 § 5º da Constituição Federal; Súmula Nº 732 do STF.</t>
  </si>
  <si>
    <t>Anexo V do Regulamento da Previdência Social – RPS (Decreto n. 3.048/1999) e regras de enquadramento dispostas na Instrução Normativa RFB n. 971/2009 e/ou legislação superveniente. Súmula 351 do STJ.</t>
  </si>
  <si>
    <t>Anexo II da IN RFB n. 971/09; art. 30 da Lei n° 8.036/90; art. 1°da Lei n° 8.154/90; art. 240 da Constituição Federal.</t>
  </si>
  <si>
    <t>Anexo II da IN RFB n. 971/09; Decreto n.º 2.318/86</t>
  </si>
  <si>
    <t>Anexo II da IN RFB n. 971/09. Art. 8º, Lei n.º 8.029/90 e Lei n.º 8154/90</t>
  </si>
  <si>
    <t>Anexo II da IN RFB n. 971/09; Lei n.º 7.787/89; DL n.º 1.146/70; Lei Complementar nº 11/71.</t>
  </si>
  <si>
    <t>Art. 15, Lei nº 8.036/90 e Art. 7º, III,</t>
  </si>
  <si>
    <t>R$</t>
  </si>
  <si>
    <t>Vale-Transporte</t>
  </si>
  <si>
    <t>VT = Valor Unitário x 2 passes x 22 dias</t>
  </si>
  <si>
    <t>Artigo 4º, § único, da Lei nº 7.418/85 e art. 9º do Decreto nº 95.247/87.</t>
  </si>
  <si>
    <t>Desconto = % sobre o Salário Base</t>
  </si>
  <si>
    <t>CONVENÇÃO COLETIVA DE TRABALHO 2024/2025 - NÚMERO DE REGISTRO NO MTE: DF000783/2024 (https://www.sindpd-df.org.br/acordo_coletivo/particulares/Convencao-Coletiva-De-Trabalho-2024-2025.pdf)</t>
  </si>
  <si>
    <t>Se (VT - Desconto)&gt;0, então: Valor do Vale Transporte = VT - Desconto</t>
  </si>
  <si>
    <t>Auxílio-Alimentação</t>
  </si>
  <si>
    <t>Aux-Ali = Valor Unitário x 22 dias</t>
  </si>
  <si>
    <t>Artigo 458, §§ 2º e 3º, da CLT, Lei nº 6.321/76, Decreto nº 5/91 e CCT.</t>
  </si>
  <si>
    <t>Percentual de Desconto</t>
  </si>
  <si>
    <t>Até R$ 2.407,00</t>
  </si>
  <si>
    <t>De R$ 2.407,01 a R$ 4.073,39</t>
  </si>
  <si>
    <t>De R$ 4.073,40 a R$ 5.924,92</t>
  </si>
  <si>
    <t>De R$ 5.924,93 a R$ 7.406,17</t>
  </si>
  <si>
    <t>De R$ 7.406,18 a R$ 9.072,58</t>
  </si>
  <si>
    <t>Acima de R$ 9.072,59</t>
  </si>
  <si>
    <t>((0,05 x (1/12) x 100) ≅ 0,42%</t>
  </si>
  <si>
    <t>Art. 7º, XXI, CF/88. Art. 477, 487 e 491 da CLT. Lei n. 12.506/2011.</t>
  </si>
  <si>
    <t>((0,08 x 0,0042) x 100) ≅ 0,03%</t>
  </si>
  <si>
    <t>Súmula 305 TST.</t>
  </si>
  <si>
    <t>0,08 x 0,4 x 0,9 x [1 + 1/12 + 1/12 + (1/3 x 1/12)] ≅ 3,44%</t>
  </si>
  <si>
    <t>Art. 18 da Lei 8.036/90. Art. 12 da Lei 13.932/2019. Art. 5º, inciso III, da IN STJG/GDG n. 14/2020.</t>
  </si>
  <si>
    <t>{[(7/30) + (7/30 x 0,1 x 8/12)] / 20}  x 100) ≅  1,24%</t>
  </si>
  <si>
    <t xml:space="preserve">Art. 7º, XXI, CF/88, 477,487 e 491 CLT. Acórdãos n. 1904/2007-TCU-Plenário e n. 3006/2010-TCU-Plenário </t>
  </si>
  <si>
    <t>Incidência do submódulo 2.2 sobre o Aviso Prévio trabalhado</t>
  </si>
  <si>
    <t>((0,3680 x 0,0124) x 100) ≅  0,46%</t>
  </si>
  <si>
    <t xml:space="preserve">Acórdãos n. 1904/2007-TCU-Plenário e n. 3006/2010-TCU-Plenário </t>
  </si>
  <si>
    <t>Multa do FGTS sobre Aviso Prévio Trabalhado</t>
  </si>
  <si>
    <t>((0,0124 x 0,08) x 0,4 x 100) ≅  0,04%</t>
  </si>
  <si>
    <t xml:space="preserve">Art. 12 da Lei 13.932/2019. Acórdãos n. 1904/2007-TCU-Plenário e n. 3006/2010-TCU-Plenário </t>
  </si>
  <si>
    <t>A+B+C+D+E+F</t>
  </si>
  <si>
    <t>(Módudo1 + Módulo2 + Módulo3 + Módulo4) x 5%</t>
  </si>
  <si>
    <t>Valores extraido do MANUAL DE PREENCHIMENTO DO MODELO DE PLANILHAS DE CUSTOS E DE FORMAÇÃO DE PREÇOS do SUPERIOR TRIBUNAL DE JUSTIÇA - STJ</t>
  </si>
  <si>
    <t>(Módudo1 + Módulo2 + Módulo3 + Módulo4 + Custos indiretos) x 10%</t>
  </si>
  <si>
    <t>C% (em percentual) = C1 + C2 + C3 + C4</t>
  </si>
  <si>
    <t>Os tributos (ISS, COFINS e PIS) foram definidos utilizando o regime de tributação de Lucro Real (Incidência cumulativa de PIS/COFINS)</t>
  </si>
  <si>
    <t>A+B+C</t>
  </si>
  <si>
    <t xml:space="preserve"> </t>
  </si>
  <si>
    <t>Perfis Profissionais</t>
  </si>
  <si>
    <t>ARQSOF-01</t>
  </si>
  <si>
    <t>ARQSOF-02</t>
  </si>
  <si>
    <t>ATQ-01</t>
  </si>
  <si>
    <t>ANR-01</t>
  </si>
  <si>
    <t>ATQ-03</t>
  </si>
  <si>
    <t>ANR-03</t>
  </si>
  <si>
    <t>ATQ-02</t>
  </si>
  <si>
    <t>ANR-02</t>
  </si>
  <si>
    <t>DESENV-01</t>
  </si>
  <si>
    <t>DESENV-03</t>
  </si>
  <si>
    <t>DESENV-02</t>
  </si>
  <si>
    <t>ABI-01</t>
  </si>
  <si>
    <t>ABI-02</t>
  </si>
  <si>
    <t>ABI-03</t>
  </si>
  <si>
    <t>ADADOS-02</t>
  </si>
  <si>
    <t>ADADOS-03</t>
  </si>
  <si>
    <t>LDESENV</t>
  </si>
  <si>
    <t>SCRUM</t>
  </si>
  <si>
    <t>GERPRO</t>
  </si>
  <si>
    <t>AUX_UI-01</t>
  </si>
  <si>
    <t>AUX_UI-02</t>
  </si>
  <si>
    <t>CDADOS-01</t>
  </si>
  <si>
    <t>CDADOS-03</t>
  </si>
  <si>
    <t>CDADOS-02</t>
  </si>
  <si>
    <t>ARQDADOS-01</t>
  </si>
  <si>
    <t>ARQDADOS-03</t>
  </si>
  <si>
    <t>ARQDADOS-02</t>
  </si>
  <si>
    <t>IA-ENG-01</t>
  </si>
  <si>
    <t>IA-ENG-03</t>
  </si>
  <si>
    <t>IA-ENG-02</t>
  </si>
  <si>
    <t>METRICA-01</t>
  </si>
  <si>
    <t>METRICA-03</t>
  </si>
  <si>
    <t>METRICA-02</t>
  </si>
  <si>
    <t>Aba da composição de custos</t>
  </si>
  <si>
    <t>De modo a garantir o princípio constitucional da isonomia e a seleção da proposta mais vantajosa, declaro a não ocorrência do registro de oportunidade.</t>
  </si>
  <si>
    <r>
      <rPr>
        <sz val="9"/>
        <color rgb="FFFF0000"/>
        <rFont val="Tahoma"/>
        <family val="2"/>
      </rPr>
      <t xml:space="preserve">[Local], XX de XXXXXXXX de XXXX. </t>
    </r>
    <r>
      <rPr>
        <b/>
        <sz val="9"/>
        <color rgb="FFFF0000"/>
        <rFont val="Tahoma"/>
        <family val="2"/>
      </rPr>
      <t xml:space="preserve">
</t>
    </r>
    <r>
      <rPr>
        <sz val="9"/>
        <color rgb="FFFF0000"/>
        <rFont val="Tahoma"/>
        <family val="2"/>
      </rPr>
      <t xml:space="preserve">________________________________________
[Assinatura do Representante legal]
Nome: ___________________
Cargo: ___________________
CPF: ____________________ 
</t>
    </r>
    <r>
      <rPr>
        <sz val="9"/>
        <color theme="1"/>
        <rFont val="Tahoma"/>
        <family val="2"/>
      </rPr>
      <t xml:space="preserve"> </t>
    </r>
  </si>
  <si>
    <t>O proponente é responsável pela veracidade das informações prestadas, assumindo a responsabilidade integral por eventuais erros no enquadramento sindical ou fraude pela utilização de instrumento coletivo incompatível com o enquadramento sindical devido, e por qualquer ônus decorrente de reenquadramentos que ocorram durante a vigência contratual, sujeitando-se às sanções previstas na Lei 13.303/16.</t>
  </si>
  <si>
    <t>PLANILHAS DE CUSTOS E FORMAÇÃO DE PREÇOS</t>
  </si>
  <si>
    <t>- Esta planilha é parte integrante do Pregão abaixo especificado
- O correto preenchimento da planilha é de responsabilidade da Empresa Licitante.
- O não preenchimento, o preenchimento incorreto ou o não envio é poderá resultar em desclassificação da Empresa Licitante, conforme regras constantes no EDITAL e no Termo de Referência do Pregão.</t>
  </si>
  <si>
    <r>
      <t>Licitação N</t>
    </r>
    <r>
      <rPr>
        <b/>
        <strike/>
        <sz val="12"/>
        <color rgb="FF000000"/>
        <rFont val="Arial"/>
        <family val="2"/>
      </rPr>
      <t xml:space="preserve">º </t>
    </r>
  </si>
  <si>
    <t>Objeto</t>
  </si>
  <si>
    <t xml:space="preserve">Data do Pregão: </t>
  </si>
  <si>
    <t>CONTEÚDO DO ARQUIVO</t>
  </si>
  <si>
    <t>Número</t>
  </si>
  <si>
    <t>Nome da aba</t>
  </si>
  <si>
    <t>Conteúdo da planilha (aba)</t>
  </si>
  <si>
    <t>INSTRUÇÕES DE PREENCHIMENTO</t>
  </si>
  <si>
    <t>LEIA-ME</t>
  </si>
  <si>
    <t>Contém as instruções de preenchimento.</t>
  </si>
  <si>
    <t>Nada deverá ser editado nesta aba</t>
  </si>
  <si>
    <t>Dados da Empresa:</t>
  </si>
  <si>
    <t>Nome da Empresa, CNPJ e dados do contato.</t>
  </si>
  <si>
    <r>
      <rPr>
        <b/>
        <sz val="10"/>
        <rFont val="Arial"/>
        <family val="2"/>
      </rPr>
      <t>Preencher somente as células na cor azul.</t>
    </r>
    <r>
      <rPr>
        <sz val="11"/>
        <color theme="1"/>
        <rFont val="Calibri"/>
        <charset val="1"/>
      </rPr>
      <t xml:space="preserve">
- Os dados, após preenchidos nesta aba, serão transferidos para as outras.</t>
    </r>
  </si>
  <si>
    <t>PERFIS</t>
  </si>
  <si>
    <t>Relação dos perfis profissionais que irão compor a equipe executora do contrato.</t>
  </si>
  <si>
    <r>
      <rPr>
        <b/>
        <sz val="10"/>
        <rFont val="Arial"/>
        <family val="2"/>
      </rPr>
      <t>Preencher somente as células na cor azul.</t>
    </r>
    <r>
      <rPr>
        <sz val="11"/>
        <color theme="1"/>
        <rFont val="Calibri"/>
        <charset val="1"/>
      </rPr>
      <t xml:space="preserve">
- Os perfis utilizados para a formação de preços do Pregão encontram-se preenchidos na planilha sem os valores salariais e os custos para as Empresas.
- É permitida a inclusão de outros perfis profissionais na tabela.
- Devem ser preenchidas as células referentes ao perfil profissional, salário do perfil profissional e custo do perfil profissional para a Empresa, de acordo com os perfis que irão compor a equipe executora. 
- Os nomes dos perfis profissionais, salários e custo para a Empresa serão transportados para as outras planilhas com abas azuis, não será necessário preencher nas outras abas.
</t>
    </r>
    <r>
      <rPr>
        <b/>
        <sz val="10"/>
        <rFont val="Arial"/>
        <family val="2"/>
      </rPr>
      <t>OBS.</t>
    </r>
    <r>
      <rPr>
        <sz val="11"/>
        <color theme="1"/>
        <rFont val="Calibri"/>
        <charset val="1"/>
      </rPr>
      <t>: O custo do perfil profissional para a Empresa não é apenas o salário, mas a soma de todos os investimentos necessários para atrair, contratar e manter um colaborador com as competências desejadas, incluindo os benefícios, impostos e taxas.</t>
    </r>
  </si>
  <si>
    <t>SERVIÇO S2</t>
  </si>
  <si>
    <t>PLANILHA DE PREÇOS</t>
  </si>
  <si>
    <t>Planilha final de preços da Empresa Licitante</t>
  </si>
  <si>
    <t>NÃO ALTERAR CÉLULAS
PREENCHIMENTO AUTOMÁTICO</t>
  </si>
  <si>
    <t>Planilha de custos e formação de preços de cada perfil profissional.</t>
  </si>
  <si>
    <t>COMPOSICAO</t>
  </si>
  <si>
    <t>Planilha utilizada para os cálculos dos custos de cada perfil.</t>
  </si>
  <si>
    <t>Editar de acordo com a necessidade.</t>
  </si>
  <si>
    <t>Este arquivo é composto de 41 planilhas (abas), são elas:</t>
  </si>
  <si>
    <t>Fornecimento de suporte técnico para licenças perpétuas, sustentação e serviços de implantação de novas funcionalidades da solução Core Banking da Finep, Sydle One.</t>
  </si>
  <si>
    <t>SERVIÇO S1</t>
  </si>
  <si>
    <t>SERVIÇO S3</t>
  </si>
  <si>
    <t>Suporte técnico para licenças perpétuas</t>
  </si>
  <si>
    <t>Sustentação</t>
  </si>
  <si>
    <t>Implantação de novas funcionalidades</t>
  </si>
  <si>
    <r>
      <rPr>
        <b/>
        <sz val="10"/>
        <rFont val="Arial"/>
        <family val="2"/>
      </rPr>
      <t>Preencher somente as células na cor amarela.</t>
    </r>
    <r>
      <rPr>
        <sz val="11"/>
        <color theme="1"/>
        <rFont val="Calibri"/>
        <charset val="1"/>
      </rPr>
      <t xml:space="preserve">
- Planilhas destinadas a calcular o valor mensal dos serviços S1 de suporte técnico e funcional.
- Ao final do preenchimento a planilha informará o custo fixo por mês do serviço, este valor será transferido para a planilha "PROPOSTA".</t>
    </r>
  </si>
  <si>
    <t>8 a 40</t>
  </si>
  <si>
    <r>
      <t xml:space="preserve">Objeto: </t>
    </r>
    <r>
      <rPr>
        <sz val="9"/>
        <color theme="1"/>
        <rFont val="Tahoma"/>
        <family val="2"/>
      </rPr>
      <t>Fornecimento de suporte técnico para licenças perpétuas, sustentação e serviços de implantação de novas funcionalidades da solução Core Banking da Finep, Sydle One.</t>
    </r>
  </si>
  <si>
    <r>
      <rPr>
        <b/>
        <sz val="11"/>
        <color theme="1"/>
        <rFont val="Calibri"/>
        <family val="2"/>
      </rPr>
      <t>Preencher somente as células na cor amarela.</t>
    </r>
    <r>
      <rPr>
        <sz val="11"/>
        <color theme="1"/>
        <rFont val="Calibri"/>
        <charset val="1"/>
      </rPr>
      <t xml:space="preserve">
- Planilha destinada a calcular o valor do custo mensal referente ao serviço S2 e o custo por sprint do serviço S3.
- O campo referente ao Perfil profissional é uma caixa de seleção, após a escolha do perfil profissional de referência, o salário e o custo do profissional para a Empresa estarão preenchidos com os valores informados na planilha "PERFIS".
- Caso existam custos adicionais com os profissionais que irão executar os serviços de desenvolvimento, tais como equipamentos ou softwares as células em amarelo na parte inferior do formulário devem ser preenchidas, os valores finais serão calculados e adicionados aos custos do profissional de referência.
- Ao final dos preenchimentos, as planilhas informarão o custo mensal do serviço (serviço S2) e o custo por sprint (serviço S3); estes valores serão transferidos para a aba "PLANILHA DE PREÇOS".</t>
    </r>
  </si>
  <si>
    <t xml:space="preserve">- As planilhas em vermelho dos perfis selecionados serão automaticamente preenchidas quando a planilha "PERFIS" for alimentada com os valores do salário base para os respectivos perfis. Caso seja necessário, a licitante pode fazer as alterações que considerar pertinentes, adaptando o preenchimento das células de acordo com o modelo de contratação de pessoal da Licitante, por exemplo: CLT, Contratação de Pessoa Jurídica, Participação societária
</t>
  </si>
  <si>
    <t>90016/2026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</si>
</sst>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4" formatCode="_-&quot;R$&quot;\ * #,##0.00_-;\-&quot;R$&quot;\ * #,##0.00_-;_-&quot;R$&quot;\ * &quot;-&quot;??_-;_-@_-"/>
    <numFmt numFmtId="43" formatCode="_-* #,##0.00_-;\-* #,##0.00_-;_-* &quot;-&quot;??_-;_-@_-"/>
    <numFmt numFmtId="164" formatCode="_-[$R$-416]\ * #,##0.00_-;\-[$R$-416]\ * #,##0.00_-;_-[$R$-416]\ * \-??_-;_-@"/>
    <numFmt numFmtId="165" formatCode="_-&quot;R$ &quot;* #,##0.00_-;&quot;-R$ &quot;* #,##0.00_-;_-&quot;R$ &quot;* \-??_-;_-@"/>
    <numFmt numFmtId="166" formatCode="[$R$-416]\ #,##0.00;[Red]\-[$R$-416]\ #,##0.00"/>
    <numFmt numFmtId="167" formatCode="_(&quot;R$ &quot;* #,##0.00_);_(&quot;R$ &quot;* \(#,##0.00\);_(&quot;R$ &quot;* &quot;-&quot;??_);_(@_)"/>
    <numFmt numFmtId="168" formatCode="#,##0.0000"/>
    <numFmt numFmtId="169" formatCode="_-[$R$-416]\ * #,##0.00_-;\-[$R$-416]\ * #,##0.00_-;_-[$R$-416]\ * &quot;-&quot;??_-;_-@_-"/>
  </numFmts>
  <fonts count="52" x14ac:knownFonts="1">
    <font>
      <sz val="11"/>
      <color theme="1"/>
      <name val="Calibri"/>
      <charset val="1"/>
    </font>
    <font>
      <sz val="11"/>
      <color theme="1"/>
      <name val="Calibri"/>
      <family val="2"/>
      <scheme val="minor"/>
    </font>
    <font>
      <b/>
      <sz val="18"/>
      <color theme="1"/>
      <name val="Calibri"/>
      <charset val="1"/>
    </font>
    <font>
      <sz val="10"/>
      <color theme="1"/>
      <name val="Calibri"/>
      <charset val="1"/>
    </font>
    <font>
      <b/>
      <sz val="10"/>
      <color rgb="FF162937"/>
      <name val="Calibri"/>
      <charset val="1"/>
    </font>
    <font>
      <sz val="10"/>
      <color rgb="FF162937"/>
      <name val="Calibri"/>
      <charset val="1"/>
    </font>
    <font>
      <b/>
      <sz val="10"/>
      <color rgb="FF000000"/>
      <name val="Calibri"/>
      <charset val="1"/>
    </font>
    <font>
      <sz val="10"/>
      <color rgb="FF000000"/>
      <name val="Calibri"/>
      <charset val="1"/>
    </font>
    <font>
      <b/>
      <i/>
      <sz val="10"/>
      <color rgb="FF162937"/>
      <name val="Calibri"/>
      <charset val="1"/>
    </font>
    <font>
      <b/>
      <i/>
      <sz val="10"/>
      <color rgb="FF000000"/>
      <name val="Calibri"/>
      <charset val="1"/>
    </font>
    <font>
      <b/>
      <sz val="10"/>
      <color theme="1"/>
      <name val="Calibri"/>
      <charset val="1"/>
    </font>
    <font>
      <i/>
      <sz val="10"/>
      <color rgb="FF162937"/>
      <name val="Calibri"/>
      <charset val="1"/>
    </font>
    <font>
      <b/>
      <sz val="11"/>
      <color theme="1"/>
      <name val="Calibri"/>
      <charset val="1"/>
    </font>
    <font>
      <sz val="10"/>
      <color theme="1"/>
      <name val="Arial"/>
      <charset val="1"/>
    </font>
    <font>
      <b/>
      <i/>
      <sz val="10"/>
      <color rgb="FF162937"/>
      <name val="Calibri"/>
      <family val="2"/>
    </font>
    <font>
      <sz val="10"/>
      <color rgb="FF162937"/>
      <name val="Calibri"/>
      <family val="2"/>
    </font>
    <font>
      <b/>
      <sz val="10"/>
      <color rgb="FF162937"/>
      <name val="Calibri"/>
      <family val="2"/>
    </font>
    <font>
      <b/>
      <sz val="10"/>
      <color theme="1"/>
      <name val="Calibri"/>
      <family val="2"/>
    </font>
    <font>
      <sz val="11"/>
      <color theme="1"/>
      <name val="Calibri"/>
      <family val="2"/>
    </font>
    <font>
      <b/>
      <sz val="12"/>
      <color theme="1"/>
      <name val="Calibri"/>
      <family val="2"/>
    </font>
    <font>
      <sz val="12"/>
      <color theme="1"/>
      <name val="Calibri"/>
      <family val="2"/>
    </font>
    <font>
      <b/>
      <sz val="11"/>
      <color theme="1"/>
      <name val="Calibri"/>
      <family val="2"/>
    </font>
    <font>
      <b/>
      <i/>
      <sz val="10"/>
      <color theme="0"/>
      <name val="Calibri"/>
      <family val="2"/>
    </font>
    <font>
      <sz val="11"/>
      <color theme="1"/>
      <name val="Calibri"/>
      <charset val="1"/>
    </font>
    <font>
      <sz val="9"/>
      <color theme="1"/>
      <name val="Tahoma"/>
      <family val="2"/>
    </font>
    <font>
      <b/>
      <sz val="9"/>
      <color theme="1"/>
      <name val="Tahoma"/>
      <family val="2"/>
    </font>
    <font>
      <b/>
      <sz val="9"/>
      <color rgb="FF000000"/>
      <name val="Tahoma"/>
      <family val="2"/>
    </font>
    <font>
      <b/>
      <sz val="9"/>
      <color rgb="FFEE0000"/>
      <name val="Tahoma"/>
      <family val="2"/>
    </font>
    <font>
      <sz val="9"/>
      <name val="Tahoma"/>
      <family val="2"/>
    </font>
    <font>
      <sz val="11"/>
      <name val="Calibri"/>
      <family val="2"/>
    </font>
    <font>
      <b/>
      <sz val="9"/>
      <name val="Tahoma"/>
      <family val="2"/>
    </font>
    <font>
      <sz val="9"/>
      <name val="Arial"/>
      <family val="2"/>
    </font>
    <font>
      <b/>
      <sz val="9"/>
      <name val="Arial"/>
      <family val="2"/>
    </font>
    <font>
      <sz val="10"/>
      <color theme="1"/>
      <name val="Arial"/>
      <family val="2"/>
    </font>
    <font>
      <b/>
      <sz val="9"/>
      <color theme="1"/>
      <name val="Arial"/>
      <family val="2"/>
    </font>
    <font>
      <sz val="9"/>
      <color theme="1"/>
      <name val="Arial"/>
      <family val="2"/>
    </font>
    <font>
      <sz val="11"/>
      <color indexed="8"/>
      <name val="Calibri"/>
      <family val="2"/>
    </font>
    <font>
      <sz val="10"/>
      <name val="Arial"/>
      <family val="2"/>
    </font>
    <font>
      <sz val="11"/>
      <color theme="1"/>
      <name val="Arial"/>
      <family val="2"/>
    </font>
    <font>
      <b/>
      <sz val="11"/>
      <name val="Arial"/>
      <family val="2"/>
    </font>
    <font>
      <sz val="11"/>
      <name val="Arial"/>
      <family val="2"/>
    </font>
    <font>
      <b/>
      <sz val="11"/>
      <color indexed="8"/>
      <name val="Arial"/>
      <family val="2"/>
    </font>
    <font>
      <sz val="11"/>
      <color indexed="8"/>
      <name val="Arial"/>
      <family val="2"/>
    </font>
    <font>
      <b/>
      <sz val="11"/>
      <color rgb="FFC00000"/>
      <name val="Arial"/>
      <family val="2"/>
    </font>
    <font>
      <b/>
      <sz val="14"/>
      <name val="Arial"/>
      <family val="2"/>
    </font>
    <font>
      <b/>
      <sz val="9"/>
      <color rgb="FFFF0000"/>
      <name val="Tahoma"/>
      <family val="2"/>
    </font>
    <font>
      <sz val="9"/>
      <color rgb="FFFF0000"/>
      <name val="Tahoma"/>
      <family val="2"/>
    </font>
    <font>
      <sz val="11"/>
      <color theme="1"/>
      <name val="Calibri"/>
      <family val="2"/>
      <charset val="1"/>
    </font>
    <font>
      <b/>
      <sz val="10"/>
      <name val="Arial"/>
      <family val="2"/>
    </font>
    <font>
      <b/>
      <sz val="12"/>
      <color rgb="FF000000"/>
      <name val="Arial"/>
      <family val="2"/>
    </font>
    <font>
      <b/>
      <strike/>
      <sz val="12"/>
      <color rgb="FF000000"/>
      <name val="Arial"/>
      <family val="2"/>
    </font>
    <font>
      <sz val="10"/>
      <color theme="1"/>
      <name val="Calibri"/>
      <family val="2"/>
    </font>
  </fonts>
  <fills count="25">
    <fill>
      <patternFill patternType="none"/>
    </fill>
    <fill>
      <patternFill patternType="gray125"/>
    </fill>
    <fill>
      <patternFill patternType="solid">
        <fgColor rgb="FFBFBFBF"/>
        <bgColor rgb="FFD0CECE"/>
      </patternFill>
    </fill>
    <fill>
      <patternFill patternType="solid">
        <fgColor theme="0"/>
        <bgColor rgb="FFE7E6E6"/>
      </patternFill>
    </fill>
    <fill>
      <patternFill patternType="solid">
        <fgColor rgb="FFD9D9D9"/>
        <bgColor rgb="FFD0CECE"/>
      </patternFill>
    </fill>
    <fill>
      <patternFill patternType="solid">
        <fgColor rgb="FFE7E6E6"/>
        <bgColor rgb="FFDAE3F3"/>
      </patternFill>
    </fill>
    <fill>
      <patternFill patternType="solid">
        <fgColor rgb="FFFFFF00"/>
        <bgColor rgb="FFFFFF00"/>
      </patternFill>
    </fill>
    <fill>
      <patternFill patternType="solid">
        <fgColor rgb="FFD0CECE"/>
        <bgColor rgb="FFD9D9D9"/>
      </patternFill>
    </fill>
    <fill>
      <patternFill patternType="solid">
        <fgColor theme="0"/>
        <bgColor indexed="64"/>
      </patternFill>
    </fill>
    <fill>
      <patternFill patternType="solid">
        <fgColor rgb="FFFFFF00"/>
        <bgColor rgb="FFDAE3F3"/>
      </patternFill>
    </fill>
    <fill>
      <patternFill patternType="solid">
        <fgColor rgb="FFFFFF00"/>
        <bgColor rgb="FFE7E6E6"/>
      </patternFill>
    </fill>
    <fill>
      <patternFill patternType="solid">
        <fgColor rgb="FFFFFF00"/>
        <bgColor indexed="64"/>
      </patternFill>
    </fill>
    <fill>
      <patternFill patternType="solid">
        <fgColor theme="4"/>
        <bgColor rgb="FFDAE3F3"/>
      </patternFill>
    </fill>
    <fill>
      <patternFill patternType="solid">
        <fgColor theme="0"/>
        <bgColor rgb="FFFFFF00"/>
      </patternFill>
    </fill>
    <fill>
      <patternFill patternType="solid">
        <fgColor theme="0" tint="-4.9989318521683403E-2"/>
        <bgColor indexed="64"/>
      </patternFill>
    </fill>
    <fill>
      <patternFill patternType="solid">
        <fgColor theme="0" tint="-0.249977111117893"/>
        <bgColor indexed="64"/>
      </patternFill>
    </fill>
    <fill>
      <patternFill patternType="solid">
        <fgColor indexed="9"/>
        <bgColor indexed="64"/>
      </patternFill>
    </fill>
    <fill>
      <patternFill patternType="solid">
        <fgColor theme="9" tint="0.79998168889431442"/>
        <bgColor indexed="64"/>
      </patternFill>
    </fill>
    <fill>
      <patternFill patternType="solid">
        <fgColor theme="0"/>
        <bgColor rgb="FFDAE3F3"/>
      </patternFill>
    </fill>
    <fill>
      <patternFill patternType="solid">
        <fgColor theme="5" tint="0.59999389629810485"/>
        <bgColor indexed="64"/>
      </patternFill>
    </fill>
    <fill>
      <patternFill patternType="solid">
        <fgColor theme="9"/>
        <bgColor indexed="64"/>
      </patternFill>
    </fill>
    <fill>
      <patternFill patternType="solid">
        <fgColor rgb="FFFF0000"/>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0" tint="-0.14999847407452621"/>
        <bgColor indexed="64"/>
      </patternFill>
    </fill>
  </fills>
  <borders count="48">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medium">
        <color auto="1"/>
      </left>
      <right style="medium">
        <color auto="1"/>
      </right>
      <top style="medium">
        <color auto="1"/>
      </top>
      <bottom style="medium">
        <color auto="1"/>
      </bottom>
      <diagonal/>
    </border>
    <border>
      <left style="medium">
        <color auto="1"/>
      </left>
      <right style="medium">
        <color auto="1"/>
      </right>
      <top style="medium">
        <color auto="1"/>
      </top>
      <bottom/>
      <diagonal/>
    </border>
    <border>
      <left style="medium">
        <color auto="1"/>
      </left>
      <right/>
      <top style="medium">
        <color auto="1"/>
      </top>
      <bottom/>
      <diagonal/>
    </border>
    <border>
      <left style="medium">
        <color auto="1"/>
      </left>
      <right/>
      <top/>
      <bottom/>
      <diagonal/>
    </border>
    <border>
      <left style="medium">
        <color auto="1"/>
      </left>
      <right style="medium">
        <color auto="1"/>
      </right>
      <top/>
      <bottom/>
      <diagonal/>
    </border>
    <border>
      <left style="medium">
        <color auto="1"/>
      </left>
      <right/>
      <top/>
      <bottom style="medium">
        <color auto="1"/>
      </bottom>
      <diagonal/>
    </border>
    <border>
      <left style="thin">
        <color auto="1"/>
      </left>
      <right style="thin">
        <color auto="1"/>
      </right>
      <top/>
      <bottom style="thin">
        <color auto="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auto="1"/>
      </top>
      <bottom style="thin">
        <color auto="1"/>
      </bottom>
      <diagonal/>
    </border>
    <border>
      <left style="thin">
        <color auto="1"/>
      </left>
      <right style="thin">
        <color rgb="FFFF0000"/>
      </right>
      <top/>
      <bottom/>
      <diagonal/>
    </border>
    <border>
      <left style="thin">
        <color rgb="FFFF0000"/>
      </left>
      <right style="thin">
        <color rgb="FFFF0000"/>
      </right>
      <top style="thin">
        <color rgb="FFFF0000"/>
      </top>
      <bottom/>
      <diagonal/>
    </border>
    <border>
      <left style="thin">
        <color rgb="FFFF0000"/>
      </left>
      <right style="thin">
        <color rgb="FFFF0000"/>
      </right>
      <top/>
      <bottom/>
      <diagonal/>
    </border>
    <border>
      <left style="thin">
        <color rgb="FFFF0000"/>
      </left>
      <right style="thin">
        <color rgb="FFFF0000"/>
      </right>
      <top/>
      <bottom style="thin">
        <color rgb="FFFF0000"/>
      </bottom>
      <diagonal/>
    </border>
    <border>
      <left style="medium">
        <color auto="1"/>
      </left>
      <right style="medium">
        <color auto="1"/>
      </right>
      <top/>
      <bottom style="thin">
        <color indexed="64"/>
      </bottom>
      <diagonal/>
    </border>
    <border>
      <left/>
      <right style="medium">
        <color indexed="64"/>
      </right>
      <top/>
      <bottom style="medium">
        <color indexed="64"/>
      </bottom>
      <diagonal/>
    </border>
    <border>
      <left style="thin">
        <color rgb="FF000000"/>
      </left>
      <right style="medium">
        <color auto="1"/>
      </right>
      <top style="thin">
        <color rgb="FF000000"/>
      </top>
      <bottom/>
      <diagonal/>
    </border>
    <border>
      <left/>
      <right style="medium">
        <color indexed="64"/>
      </right>
      <top style="thin">
        <color rgb="FF000000"/>
      </top>
      <bottom/>
      <diagonal/>
    </border>
    <border>
      <left/>
      <right style="thin">
        <color rgb="FF000000"/>
      </right>
      <top style="thin">
        <color rgb="FF000000"/>
      </top>
      <bottom/>
      <diagonal/>
    </border>
    <border>
      <left/>
      <right style="thin">
        <color rgb="FF000000"/>
      </right>
      <top/>
      <bottom style="medium">
        <color indexed="64"/>
      </bottom>
      <diagonal/>
    </border>
    <border>
      <left style="thin">
        <color rgb="FF000000"/>
      </left>
      <right style="medium">
        <color auto="1"/>
      </right>
      <top style="medium">
        <color auto="1"/>
      </top>
      <bottom style="medium">
        <color auto="1"/>
      </bottom>
      <diagonal/>
    </border>
    <border>
      <left style="thin">
        <color rgb="FF000000"/>
      </left>
      <right style="medium">
        <color auto="1"/>
      </right>
      <top/>
      <bottom style="thin">
        <color rgb="FF000000"/>
      </bottom>
      <diagonal/>
    </border>
    <border>
      <left/>
      <right style="medium">
        <color indexed="64"/>
      </right>
      <top/>
      <bottom style="thin">
        <color rgb="FF000000"/>
      </bottom>
      <diagonal/>
    </border>
    <border>
      <left/>
      <right style="thin">
        <color rgb="FF000000"/>
      </right>
      <top/>
      <bottom style="thin">
        <color rgb="FF000000"/>
      </bottom>
      <diagonal/>
    </border>
    <border>
      <left style="thin">
        <color rgb="FF000000"/>
      </left>
      <right style="medium">
        <color auto="1"/>
      </right>
      <top/>
      <bottom style="medium">
        <color auto="1"/>
      </bottom>
      <diagonal/>
    </border>
    <border>
      <left style="thin">
        <color rgb="FF000000"/>
      </left>
      <right style="medium">
        <color auto="1"/>
      </right>
      <top style="medium">
        <color auto="1"/>
      </top>
      <bottom style="thin">
        <color rgb="FF000000"/>
      </bottom>
      <diagonal/>
    </border>
    <border>
      <left style="thin">
        <color rgb="FF000000"/>
      </left>
      <right style="medium">
        <color auto="1"/>
      </right>
      <top style="thin">
        <color rgb="FF000000"/>
      </top>
      <bottom style="medium">
        <color auto="1"/>
      </bottom>
      <diagonal/>
    </border>
    <border>
      <left/>
      <right style="thin">
        <color rgb="FF000000"/>
      </right>
      <top style="thin">
        <color rgb="FF000000"/>
      </top>
      <bottom style="medium">
        <color indexed="64"/>
      </bottom>
      <diagonal/>
    </border>
    <border>
      <left/>
      <right/>
      <top/>
      <bottom style="thin">
        <color rgb="FF000000"/>
      </bottom>
      <diagonal/>
    </border>
    <border>
      <left style="medium">
        <color indexed="64"/>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style="medium">
        <color auto="1"/>
      </top>
      <bottom/>
      <diagonal/>
    </border>
    <border>
      <left/>
      <right style="medium">
        <color auto="1"/>
      </right>
      <top/>
      <bottom/>
      <diagonal/>
    </border>
    <border>
      <left/>
      <right/>
      <top/>
      <bottom style="medium">
        <color auto="1"/>
      </bottom>
      <diagonal/>
    </border>
    <border>
      <left style="medium">
        <color indexed="64"/>
      </left>
      <right style="medium">
        <color indexed="64"/>
      </right>
      <top/>
      <bottom style="medium">
        <color indexed="64"/>
      </bottom>
      <diagonal/>
    </border>
    <border>
      <left/>
      <right style="medium">
        <color auto="1"/>
      </right>
      <top style="medium">
        <color auto="1"/>
      </top>
      <bottom/>
      <diagonal/>
    </border>
  </borders>
  <cellStyleXfs count="11">
    <xf numFmtId="0" fontId="0" fillId="0" borderId="0"/>
    <xf numFmtId="44" fontId="23" fillId="0" borderId="0" applyFont="0" applyFill="0" applyBorder="0" applyAlignment="0" applyProtection="0"/>
    <xf numFmtId="43" fontId="23" fillId="0" borderId="0" applyFont="0" applyFill="0" applyBorder="0" applyAlignment="0" applyProtection="0"/>
    <xf numFmtId="0" fontId="1" fillId="0" borderId="0"/>
    <xf numFmtId="9" fontId="36" fillId="0" borderId="0" applyFont="0" applyFill="0" applyBorder="0" applyAlignment="0" applyProtection="0"/>
    <xf numFmtId="167" fontId="36" fillId="0" borderId="0" applyFont="0" applyFill="0" applyBorder="0" applyAlignment="0" applyProtection="0"/>
    <xf numFmtId="0" fontId="37" fillId="0" borderId="0"/>
    <xf numFmtId="9"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7" fillId="0" borderId="0"/>
  </cellStyleXfs>
  <cellXfs count="338">
    <xf numFmtId="0" fontId="0" fillId="0" borderId="0" xfId="0"/>
    <xf numFmtId="0" fontId="3" fillId="3" borderId="0" xfId="0" applyFont="1" applyFill="1"/>
    <xf numFmtId="0" fontId="4" fillId="5" borderId="1" xfId="0" applyFont="1" applyFill="1" applyBorder="1" applyAlignment="1">
      <alignment horizontal="center" vertical="center" wrapText="1"/>
    </xf>
    <xf numFmtId="0" fontId="6" fillId="5" borderId="1" xfId="0" applyFont="1" applyFill="1" applyBorder="1" applyAlignment="1">
      <alignment horizontal="center" vertical="center" wrapText="1"/>
    </xf>
    <xf numFmtId="0" fontId="3" fillId="3" borderId="0" xfId="0" applyFont="1" applyFill="1" applyAlignment="1">
      <alignment horizontal="center" vertical="center"/>
    </xf>
    <xf numFmtId="164" fontId="5" fillId="6" borderId="1" xfId="0" applyNumberFormat="1" applyFont="1" applyFill="1" applyBorder="1" applyAlignment="1">
      <alignment horizontal="center" vertical="center" wrapText="1"/>
    </xf>
    <xf numFmtId="164" fontId="5" fillId="3" borderId="1" xfId="0" applyNumberFormat="1" applyFont="1" applyFill="1" applyBorder="1" applyAlignment="1">
      <alignment horizontal="right" vertical="center" wrapText="1"/>
    </xf>
    <xf numFmtId="164" fontId="5" fillId="3" borderId="1" xfId="0" applyNumberFormat="1" applyFont="1" applyFill="1" applyBorder="1" applyAlignment="1">
      <alignment horizontal="center" vertical="center" wrapText="1"/>
    </xf>
    <xf numFmtId="9" fontId="5" fillId="6" borderId="1" xfId="0" applyNumberFormat="1" applyFont="1" applyFill="1" applyBorder="1" applyAlignment="1">
      <alignment horizontal="center" vertical="center" wrapText="1"/>
    </xf>
    <xf numFmtId="0" fontId="5" fillId="3" borderId="1" xfId="0" applyFont="1" applyFill="1" applyBorder="1" applyAlignment="1">
      <alignment horizontal="center" vertical="center" wrapText="1"/>
    </xf>
    <xf numFmtId="0" fontId="5" fillId="6" borderId="1" xfId="0" applyFont="1" applyFill="1" applyBorder="1" applyAlignment="1">
      <alignment horizontal="center" vertical="center" wrapText="1"/>
    </xf>
    <xf numFmtId="0" fontId="7" fillId="3" borderId="1" xfId="0" applyFont="1" applyFill="1" applyBorder="1" applyAlignment="1">
      <alignment horizontal="center" vertical="center" wrapText="1"/>
    </xf>
    <xf numFmtId="10" fontId="3" fillId="3" borderId="0" xfId="0" applyNumberFormat="1" applyFont="1" applyFill="1"/>
    <xf numFmtId="0" fontId="8" fillId="5" borderId="1" xfId="0" applyFont="1" applyFill="1" applyBorder="1" applyAlignment="1">
      <alignment vertical="center" wrapText="1"/>
    </xf>
    <xf numFmtId="165" fontId="8" fillId="5" borderId="1" xfId="0" applyNumberFormat="1" applyFont="1" applyFill="1" applyBorder="1" applyAlignment="1">
      <alignment vertical="center" wrapText="1"/>
    </xf>
    <xf numFmtId="0" fontId="8" fillId="5" borderId="1" xfId="0" applyFont="1" applyFill="1" applyBorder="1" applyAlignment="1">
      <alignment horizontal="center" vertical="center" wrapText="1"/>
    </xf>
    <xf numFmtId="0" fontId="9" fillId="5" borderId="1" xfId="0" applyFont="1" applyFill="1" applyBorder="1" applyAlignment="1">
      <alignment horizontal="center" vertical="center" wrapText="1"/>
    </xf>
    <xf numFmtId="0" fontId="10" fillId="3" borderId="0" xfId="0" applyFont="1" applyFill="1"/>
    <xf numFmtId="166" fontId="10" fillId="3" borderId="0" xfId="0" applyNumberFormat="1" applyFont="1" applyFill="1"/>
    <xf numFmtId="0" fontId="4" fillId="5" borderId="1" xfId="0" applyFont="1" applyFill="1" applyBorder="1" applyAlignment="1">
      <alignment vertical="center" wrapText="1"/>
    </xf>
    <xf numFmtId="165" fontId="3" fillId="6" borderId="1" xfId="0" applyNumberFormat="1" applyFont="1" applyFill="1" applyBorder="1" applyAlignment="1">
      <alignment vertical="center" wrapText="1"/>
    </xf>
    <xf numFmtId="0" fontId="0" fillId="3" borderId="0" xfId="0" applyFill="1"/>
    <xf numFmtId="0" fontId="0" fillId="3" borderId="0" xfId="0" applyFill="1" applyAlignment="1">
      <alignment horizontal="center" vertical="center"/>
    </xf>
    <xf numFmtId="0" fontId="3" fillId="0" borderId="1" xfId="0" applyFont="1" applyBorder="1"/>
    <xf numFmtId="0" fontId="4" fillId="4" borderId="9" xfId="0" applyFont="1" applyFill="1" applyBorder="1" applyAlignment="1">
      <alignment vertical="center"/>
    </xf>
    <xf numFmtId="0" fontId="0" fillId="8" borderId="0" xfId="0" applyFill="1"/>
    <xf numFmtId="0" fontId="3" fillId="3" borderId="10" xfId="0" applyFont="1" applyFill="1" applyBorder="1" applyAlignment="1">
      <alignment vertical="center" wrapText="1"/>
    </xf>
    <xf numFmtId="0" fontId="3" fillId="3" borderId="11" xfId="0" applyFont="1" applyFill="1" applyBorder="1" applyAlignment="1">
      <alignment vertical="center" wrapText="1"/>
    </xf>
    <xf numFmtId="0" fontId="14" fillId="5" borderId="1" xfId="0" applyFont="1" applyFill="1" applyBorder="1" applyAlignment="1">
      <alignment vertical="center" wrapText="1"/>
    </xf>
    <xf numFmtId="0" fontId="16" fillId="5" borderId="1" xfId="0" applyFont="1" applyFill="1" applyBorder="1" applyAlignment="1">
      <alignment horizontal="center" vertical="center" wrapText="1"/>
    </xf>
    <xf numFmtId="0" fontId="5" fillId="9" borderId="1" xfId="0" applyFont="1" applyFill="1" applyBorder="1" applyAlignment="1">
      <alignment vertical="center" wrapText="1"/>
    </xf>
    <xf numFmtId="0" fontId="15" fillId="9" borderId="1" xfId="0" applyFont="1" applyFill="1" applyBorder="1" applyAlignment="1">
      <alignment vertical="center" wrapText="1"/>
    </xf>
    <xf numFmtId="0" fontId="16" fillId="3" borderId="1" xfId="0" applyFont="1" applyFill="1" applyBorder="1" applyAlignment="1">
      <alignment horizontal="left" vertical="center" wrapText="1"/>
    </xf>
    <xf numFmtId="0" fontId="3" fillId="3" borderId="0" xfId="0" applyFont="1" applyFill="1" applyAlignment="1">
      <alignment horizontal="left"/>
    </xf>
    <xf numFmtId="0" fontId="0" fillId="0" borderId="0" xfId="0" applyAlignment="1">
      <alignment horizontal="left"/>
    </xf>
    <xf numFmtId="0" fontId="16" fillId="3" borderId="2" xfId="0" applyFont="1" applyFill="1" applyBorder="1" applyAlignment="1">
      <alignment horizontal="left" vertical="center" wrapText="1"/>
    </xf>
    <xf numFmtId="0" fontId="21" fillId="8" borderId="2" xfId="0" applyFont="1" applyFill="1" applyBorder="1" applyAlignment="1">
      <alignment vertical="center"/>
    </xf>
    <xf numFmtId="0" fontId="17" fillId="0" borderId="1" xfId="0" applyFont="1" applyBorder="1" applyAlignment="1">
      <alignment wrapText="1"/>
    </xf>
    <xf numFmtId="165" fontId="22" fillId="12" borderId="1" xfId="0" applyNumberFormat="1" applyFont="1" applyFill="1" applyBorder="1" applyAlignment="1">
      <alignment vertical="center" wrapText="1"/>
    </xf>
    <xf numFmtId="0" fontId="3" fillId="3" borderId="13" xfId="0" applyFont="1" applyFill="1" applyBorder="1"/>
    <xf numFmtId="0" fontId="3" fillId="3" borderId="13" xfId="0" applyFont="1" applyFill="1" applyBorder="1" applyAlignment="1">
      <alignment horizontal="center" vertical="center"/>
    </xf>
    <xf numFmtId="49" fontId="18" fillId="11" borderId="1" xfId="0" applyNumberFormat="1" applyFont="1" applyFill="1" applyBorder="1" applyAlignment="1">
      <alignment vertical="center"/>
    </xf>
    <xf numFmtId="49" fontId="0" fillId="8" borderId="1" xfId="0" applyNumberFormat="1" applyFill="1" applyBorder="1" applyAlignment="1">
      <alignment vertical="center"/>
    </xf>
    <xf numFmtId="0" fontId="18" fillId="8" borderId="2" xfId="0" applyFont="1" applyFill="1" applyBorder="1" applyAlignment="1">
      <alignment vertical="center"/>
    </xf>
    <xf numFmtId="0" fontId="21" fillId="7" borderId="4" xfId="0" applyFont="1" applyFill="1" applyBorder="1" applyAlignment="1">
      <alignment horizontal="center" vertical="center" wrapText="1"/>
    </xf>
    <xf numFmtId="44" fontId="0" fillId="10" borderId="5" xfId="1" applyFont="1" applyFill="1" applyBorder="1" applyAlignment="1">
      <alignment vertical="center" wrapText="1"/>
    </xf>
    <xf numFmtId="44" fontId="0" fillId="10" borderId="6" xfId="1" applyFont="1" applyFill="1" applyBorder="1" applyAlignment="1">
      <alignment vertical="center" wrapText="1"/>
    </xf>
    <xf numFmtId="44" fontId="0" fillId="9" borderId="8" xfId="1" applyFont="1" applyFill="1" applyBorder="1" applyAlignment="1">
      <alignment vertical="center" wrapText="1"/>
    </xf>
    <xf numFmtId="164" fontId="5" fillId="13" borderId="1" xfId="0" applyNumberFormat="1" applyFont="1" applyFill="1" applyBorder="1" applyAlignment="1">
      <alignment horizontal="center" vertical="center" wrapText="1"/>
    </xf>
    <xf numFmtId="0" fontId="27" fillId="0" borderId="0" xfId="0" applyFont="1" applyAlignment="1">
      <alignment vertical="center"/>
    </xf>
    <xf numFmtId="0" fontId="26" fillId="8" borderId="30" xfId="0" applyFont="1" applyFill="1" applyBorder="1" applyAlignment="1">
      <alignment horizontal="center" vertical="center" wrapText="1"/>
    </xf>
    <xf numFmtId="0" fontId="25" fillId="8" borderId="0" xfId="0" applyFont="1" applyFill="1" applyAlignment="1">
      <alignment horizontal="center" vertical="center"/>
    </xf>
    <xf numFmtId="0" fontId="25" fillId="8" borderId="20" xfId="0" applyFont="1" applyFill="1" applyBorder="1" applyAlignment="1">
      <alignment horizontal="center" vertical="center" wrapText="1"/>
    </xf>
    <xf numFmtId="0" fontId="25" fillId="8" borderId="21" xfId="0" applyFont="1" applyFill="1" applyBorder="1" applyAlignment="1">
      <alignment horizontal="center" vertical="center" wrapText="1"/>
    </xf>
    <xf numFmtId="0" fontId="25" fillId="8" borderId="18" xfId="0" applyFont="1" applyFill="1" applyBorder="1" applyAlignment="1">
      <alignment horizontal="center" vertical="center" wrapText="1"/>
    </xf>
    <xf numFmtId="0" fontId="25" fillId="8" borderId="22" xfId="0" applyFont="1" applyFill="1" applyBorder="1" applyAlignment="1">
      <alignment horizontal="center" vertical="center" wrapText="1"/>
    </xf>
    <xf numFmtId="0" fontId="25" fillId="8" borderId="23" xfId="0" applyFont="1" applyFill="1" applyBorder="1" applyAlignment="1">
      <alignment vertical="center" wrapText="1"/>
    </xf>
    <xf numFmtId="0" fontId="25" fillId="8" borderId="24" xfId="0" applyFont="1" applyFill="1" applyBorder="1" applyAlignment="1">
      <alignment vertical="center" wrapText="1"/>
    </xf>
    <xf numFmtId="0" fontId="25" fillId="8" borderId="25" xfId="0" applyFont="1" applyFill="1" applyBorder="1" applyAlignment="1">
      <alignment horizontal="center" vertical="center" wrapText="1"/>
    </xf>
    <xf numFmtId="0" fontId="25" fillId="8" borderId="0" xfId="0" applyFont="1" applyFill="1" applyAlignment="1">
      <alignment vertical="center"/>
    </xf>
    <xf numFmtId="0" fontId="25" fillId="8" borderId="28" xfId="0" applyFont="1" applyFill="1" applyBorder="1" applyAlignment="1">
      <alignment vertical="center" wrapText="1"/>
    </xf>
    <xf numFmtId="0" fontId="25" fillId="8" borderId="29" xfId="0" applyFont="1" applyFill="1" applyBorder="1" applyAlignment="1">
      <alignment vertical="center" wrapText="1"/>
    </xf>
    <xf numFmtId="0" fontId="29" fillId="8" borderId="0" xfId="0" applyFont="1" applyFill="1"/>
    <xf numFmtId="0" fontId="30" fillId="8" borderId="20" xfId="0" applyFont="1" applyFill="1" applyBorder="1" applyAlignment="1">
      <alignment horizontal="center" vertical="center" wrapText="1"/>
    </xf>
    <xf numFmtId="0" fontId="30" fillId="8" borderId="21" xfId="0" applyFont="1" applyFill="1" applyBorder="1" applyAlignment="1">
      <alignment horizontal="center" vertical="center" wrapText="1"/>
    </xf>
    <xf numFmtId="0" fontId="30" fillId="8" borderId="18" xfId="0" applyFont="1" applyFill="1" applyBorder="1" applyAlignment="1">
      <alignment horizontal="center" vertical="center" wrapText="1"/>
    </xf>
    <xf numFmtId="0" fontId="30" fillId="8" borderId="22" xfId="0" applyFont="1" applyFill="1" applyBorder="1" applyAlignment="1">
      <alignment horizontal="center" vertical="center" wrapText="1"/>
    </xf>
    <xf numFmtId="44" fontId="28" fillId="8" borderId="18" xfId="1" applyFont="1" applyFill="1" applyBorder="1" applyAlignment="1">
      <alignment horizontal="right" vertical="center" wrapText="1"/>
    </xf>
    <xf numFmtId="44" fontId="28" fillId="8" borderId="25" xfId="1" applyFont="1" applyFill="1" applyBorder="1" applyAlignment="1">
      <alignment horizontal="right" vertical="center" wrapText="1"/>
    </xf>
    <xf numFmtId="44" fontId="28" fillId="8" borderId="26" xfId="1" applyFont="1" applyFill="1" applyBorder="1" applyAlignment="1">
      <alignment horizontal="right" vertical="center" wrapText="1"/>
    </xf>
    <xf numFmtId="0" fontId="31" fillId="0" borderId="1" xfId="3" applyFont="1" applyBorder="1" applyAlignment="1" applyProtection="1">
      <alignment horizontal="center" vertical="center"/>
      <protection hidden="1"/>
    </xf>
    <xf numFmtId="0" fontId="31" fillId="0" borderId="1" xfId="3" applyFont="1" applyBorder="1" applyAlignment="1" applyProtection="1">
      <alignment vertical="center"/>
      <protection hidden="1"/>
    </xf>
    <xf numFmtId="9" fontId="31" fillId="0" borderId="1" xfId="4" applyFont="1" applyBorder="1" applyAlignment="1" applyProtection="1">
      <alignment horizontal="center" vertical="center"/>
      <protection hidden="1"/>
    </xf>
    <xf numFmtId="0" fontId="31" fillId="0" borderId="35" xfId="3" applyFont="1" applyBorder="1" applyAlignment="1" applyProtection="1">
      <alignment horizontal="left" vertical="center"/>
      <protection hidden="1"/>
    </xf>
    <xf numFmtId="0" fontId="31" fillId="0" borderId="0" xfId="3" applyFont="1" applyAlignment="1" applyProtection="1">
      <alignment vertical="center"/>
      <protection hidden="1"/>
    </xf>
    <xf numFmtId="0" fontId="31" fillId="0" borderId="0" xfId="3" applyFont="1" applyAlignment="1" applyProtection="1">
      <alignment horizontal="center" vertical="center"/>
      <protection hidden="1"/>
    </xf>
    <xf numFmtId="0" fontId="31" fillId="0" borderId="36" xfId="3" applyFont="1" applyBorder="1" applyAlignment="1" applyProtection="1">
      <alignment vertical="center"/>
      <protection hidden="1"/>
    </xf>
    <xf numFmtId="0" fontId="31" fillId="8" borderId="1" xfId="3" applyFont="1" applyFill="1" applyBorder="1" applyAlignment="1" applyProtection="1">
      <alignment horizontal="center" vertical="center"/>
      <protection hidden="1"/>
    </xf>
    <xf numFmtId="0" fontId="31" fillId="8" borderId="10" xfId="3" applyFont="1" applyFill="1" applyBorder="1" applyAlignment="1" applyProtection="1">
      <alignment vertical="center"/>
      <protection hidden="1"/>
    </xf>
    <xf numFmtId="10" fontId="31" fillId="8" borderId="1" xfId="6" applyNumberFormat="1" applyFont="1" applyFill="1" applyBorder="1" applyAlignment="1" applyProtection="1">
      <alignment horizontal="center" vertical="center"/>
      <protection hidden="1"/>
    </xf>
    <xf numFmtId="10" fontId="32" fillId="8" borderId="1" xfId="6" applyNumberFormat="1" applyFont="1" applyFill="1" applyBorder="1" applyAlignment="1" applyProtection="1">
      <alignment horizontal="center" vertical="center"/>
      <protection hidden="1"/>
    </xf>
    <xf numFmtId="0" fontId="31" fillId="8" borderId="10" xfId="3" applyFont="1" applyFill="1" applyBorder="1" applyAlignment="1" applyProtection="1">
      <alignment vertical="center" wrapText="1"/>
      <protection hidden="1"/>
    </xf>
    <xf numFmtId="0" fontId="31" fillId="8" borderId="10" xfId="3" applyFont="1" applyFill="1" applyBorder="1" applyAlignment="1" applyProtection="1">
      <alignment vertical="center" wrapText="1"/>
      <protection locked="0"/>
    </xf>
    <xf numFmtId="0" fontId="31" fillId="0" borderId="10" xfId="3" applyFont="1" applyBorder="1" applyAlignment="1" applyProtection="1">
      <alignment vertical="center"/>
      <protection hidden="1"/>
    </xf>
    <xf numFmtId="0" fontId="31" fillId="0" borderId="11" xfId="3" applyFont="1" applyBorder="1" applyAlignment="1" applyProtection="1">
      <alignment horizontal="center" vertical="center"/>
      <protection hidden="1"/>
    </xf>
    <xf numFmtId="4" fontId="31" fillId="0" borderId="1" xfId="5" applyNumberFormat="1" applyFont="1" applyBorder="1" applyAlignment="1" applyProtection="1">
      <alignment vertical="center"/>
      <protection hidden="1"/>
    </xf>
    <xf numFmtId="0" fontId="32" fillId="0" borderId="10" xfId="3" applyFont="1" applyBorder="1" applyAlignment="1" applyProtection="1">
      <alignment vertical="center"/>
      <protection hidden="1"/>
    </xf>
    <xf numFmtId="0" fontId="32" fillId="0" borderId="11" xfId="3" applyFont="1" applyBorder="1" applyAlignment="1" applyProtection="1">
      <alignment horizontal="center" vertical="center"/>
      <protection hidden="1"/>
    </xf>
    <xf numFmtId="4" fontId="32" fillId="0" borderId="1" xfId="5" applyNumberFormat="1" applyFont="1" applyBorder="1" applyAlignment="1" applyProtection="1">
      <alignment vertical="center"/>
      <protection hidden="1"/>
    </xf>
    <xf numFmtId="0" fontId="35" fillId="0" borderId="0" xfId="3" applyFont="1"/>
    <xf numFmtId="10" fontId="31" fillId="0" borderId="1" xfId="7" applyNumberFormat="1" applyFont="1" applyBorder="1" applyAlignment="1" applyProtection="1">
      <alignment horizontal="center" vertical="center"/>
      <protection hidden="1"/>
    </xf>
    <xf numFmtId="10" fontId="32" fillId="0" borderId="11" xfId="7" applyNumberFormat="1" applyFont="1" applyBorder="1" applyAlignment="1" applyProtection="1">
      <alignment horizontal="center" vertical="center"/>
      <protection hidden="1"/>
    </xf>
    <xf numFmtId="4" fontId="31" fillId="0" borderId="1" xfId="5" applyNumberFormat="1" applyFont="1" applyFill="1" applyBorder="1" applyAlignment="1" applyProtection="1">
      <alignment vertical="center"/>
      <protection hidden="1"/>
    </xf>
    <xf numFmtId="10" fontId="31" fillId="0" borderId="1" xfId="6" applyNumberFormat="1" applyFont="1" applyBorder="1" applyAlignment="1" applyProtection="1">
      <alignment horizontal="center" vertical="center"/>
      <protection hidden="1"/>
    </xf>
    <xf numFmtId="10" fontId="32" fillId="0" borderId="9" xfId="4" applyNumberFormat="1" applyFont="1" applyBorder="1" applyAlignment="1" applyProtection="1">
      <alignment horizontal="center" vertical="center"/>
      <protection hidden="1"/>
    </xf>
    <xf numFmtId="10" fontId="31" fillId="0" borderId="0" xfId="4" applyNumberFormat="1" applyFont="1" applyBorder="1" applyAlignment="1" applyProtection="1">
      <alignment horizontal="center" vertical="center"/>
      <protection hidden="1"/>
    </xf>
    <xf numFmtId="10" fontId="32" fillId="0" borderId="1" xfId="4" applyNumberFormat="1" applyFont="1" applyBorder="1" applyAlignment="1" applyProtection="1">
      <alignment horizontal="center" vertical="center"/>
      <protection hidden="1"/>
    </xf>
    <xf numFmtId="10" fontId="31" fillId="0" borderId="0" xfId="3" applyNumberFormat="1" applyFont="1" applyAlignment="1" applyProtection="1">
      <alignment horizontal="center" vertical="center"/>
      <protection hidden="1"/>
    </xf>
    <xf numFmtId="0" fontId="32" fillId="0" borderId="1" xfId="3" applyFont="1" applyBorder="1" applyAlignment="1" applyProtection="1">
      <alignment horizontal="center" vertical="center"/>
      <protection hidden="1"/>
    </xf>
    <xf numFmtId="0" fontId="32" fillId="0" borderId="1" xfId="3" applyFont="1" applyBorder="1" applyAlignment="1" applyProtection="1">
      <alignment vertical="center"/>
      <protection hidden="1"/>
    </xf>
    <xf numFmtId="10" fontId="32" fillId="0" borderId="1" xfId="6" applyNumberFormat="1" applyFont="1" applyBorder="1" applyAlignment="1" applyProtection="1">
      <alignment horizontal="center" vertical="center"/>
      <protection hidden="1"/>
    </xf>
    <xf numFmtId="0" fontId="31" fillId="8" borderId="1" xfId="3" applyFont="1" applyFill="1" applyBorder="1" applyAlignment="1" applyProtection="1">
      <alignment vertical="center"/>
      <protection hidden="1"/>
    </xf>
    <xf numFmtId="0" fontId="31" fillId="0" borderId="1" xfId="3" applyFont="1" applyBorder="1" applyAlignment="1" applyProtection="1">
      <alignment vertical="center"/>
      <protection locked="0" hidden="1"/>
    </xf>
    <xf numFmtId="0" fontId="31" fillId="0" borderId="12" xfId="3" applyFont="1" applyBorder="1" applyAlignment="1" applyProtection="1">
      <alignment vertical="center"/>
      <protection hidden="1"/>
    </xf>
    <xf numFmtId="0" fontId="31" fillId="0" borderId="12" xfId="3" applyFont="1" applyBorder="1" applyAlignment="1" applyProtection="1">
      <alignment horizontal="center" vertical="center"/>
      <protection hidden="1"/>
    </xf>
    <xf numFmtId="0" fontId="34" fillId="0" borderId="1" xfId="3" applyFont="1" applyBorder="1" applyAlignment="1">
      <alignment horizontal="center"/>
    </xf>
    <xf numFmtId="2" fontId="34" fillId="0" borderId="1" xfId="3" applyNumberFormat="1" applyFont="1" applyBorder="1"/>
    <xf numFmtId="0" fontId="32" fillId="8" borderId="1" xfId="3" applyFont="1" applyFill="1" applyBorder="1" applyAlignment="1" applyProtection="1">
      <alignment horizontal="center" vertical="center" wrapText="1"/>
      <protection hidden="1"/>
    </xf>
    <xf numFmtId="0" fontId="32" fillId="8" borderId="1" xfId="3" applyFont="1" applyFill="1" applyBorder="1" applyAlignment="1" applyProtection="1">
      <alignment horizontal="left" vertical="center" wrapText="1"/>
      <protection hidden="1"/>
    </xf>
    <xf numFmtId="9" fontId="32" fillId="8" borderId="1" xfId="4" applyFont="1" applyFill="1" applyBorder="1" applyAlignment="1" applyProtection="1">
      <alignment horizontal="center" vertical="center" wrapText="1"/>
      <protection hidden="1"/>
    </xf>
    <xf numFmtId="0" fontId="32" fillId="0" borderId="12" xfId="3" applyFont="1" applyBorder="1" applyAlignment="1" applyProtection="1">
      <alignment vertical="center"/>
      <protection hidden="1"/>
    </xf>
    <xf numFmtId="0" fontId="32" fillId="0" borderId="12" xfId="3" applyFont="1" applyBorder="1" applyAlignment="1" applyProtection="1">
      <alignment horizontal="center" vertical="center"/>
      <protection hidden="1"/>
    </xf>
    <xf numFmtId="0" fontId="32" fillId="8" borderId="1" xfId="3" applyFont="1" applyFill="1" applyBorder="1" applyAlignment="1" applyProtection="1">
      <alignment horizontal="center" vertical="center"/>
      <protection hidden="1"/>
    </xf>
    <xf numFmtId="9" fontId="32" fillId="8" borderId="2" xfId="4" applyFont="1" applyFill="1" applyBorder="1" applyAlignment="1" applyProtection="1">
      <alignment horizontal="center" vertical="center"/>
      <protection hidden="1"/>
    </xf>
    <xf numFmtId="4" fontId="31" fillId="8" borderId="11" xfId="5" applyNumberFormat="1" applyFont="1" applyFill="1" applyBorder="1" applyAlignment="1" applyProtection="1">
      <alignment vertical="center"/>
      <protection hidden="1"/>
    </xf>
    <xf numFmtId="0" fontId="32" fillId="8" borderId="2" xfId="3" applyFont="1" applyFill="1" applyBorder="1" applyAlignment="1" applyProtection="1">
      <alignment horizontal="center" vertical="center"/>
      <protection hidden="1"/>
    </xf>
    <xf numFmtId="0" fontId="32" fillId="8" borderId="10" xfId="3" applyFont="1" applyFill="1" applyBorder="1" applyAlignment="1" applyProtection="1">
      <alignment horizontal="left" vertical="center"/>
      <protection hidden="1"/>
    </xf>
    <xf numFmtId="10" fontId="32" fillId="8" borderId="1" xfId="4" applyNumberFormat="1" applyFont="1" applyFill="1" applyBorder="1" applyAlignment="1" applyProtection="1">
      <alignment horizontal="center" vertical="center"/>
      <protection hidden="1"/>
    </xf>
    <xf numFmtId="4" fontId="32" fillId="8" borderId="11" xfId="5" applyNumberFormat="1" applyFont="1" applyFill="1" applyBorder="1" applyAlignment="1" applyProtection="1">
      <alignment vertical="center"/>
      <protection hidden="1"/>
    </xf>
    <xf numFmtId="9" fontId="31" fillId="0" borderId="0" xfId="4" applyFont="1" applyBorder="1" applyAlignment="1" applyProtection="1">
      <alignment horizontal="center" vertical="center"/>
      <protection hidden="1"/>
    </xf>
    <xf numFmtId="0" fontId="31" fillId="0" borderId="0" xfId="3" applyFont="1"/>
    <xf numFmtId="0" fontId="32" fillId="8" borderId="10" xfId="3" applyFont="1" applyFill="1" applyBorder="1" applyAlignment="1" applyProtection="1">
      <alignment vertical="center"/>
      <protection hidden="1"/>
    </xf>
    <xf numFmtId="10" fontId="32" fillId="8" borderId="11" xfId="4" applyNumberFormat="1" applyFont="1" applyFill="1" applyBorder="1" applyAlignment="1" applyProtection="1">
      <alignment horizontal="center" vertical="center"/>
      <protection hidden="1"/>
    </xf>
    <xf numFmtId="10" fontId="31" fillId="0" borderId="11" xfId="4" applyNumberFormat="1" applyFont="1" applyBorder="1" applyAlignment="1" applyProtection="1">
      <alignment horizontal="center" vertical="center"/>
      <protection hidden="1"/>
    </xf>
    <xf numFmtId="10" fontId="32" fillId="0" borderId="11" xfId="4" applyNumberFormat="1" applyFont="1" applyBorder="1" applyAlignment="1" applyProtection="1">
      <alignment horizontal="center" vertical="center"/>
      <protection hidden="1"/>
    </xf>
    <xf numFmtId="10" fontId="32" fillId="8" borderId="2" xfId="4" applyNumberFormat="1" applyFont="1" applyFill="1" applyBorder="1" applyAlignment="1" applyProtection="1">
      <alignment horizontal="center" vertical="center"/>
      <protection hidden="1"/>
    </xf>
    <xf numFmtId="4" fontId="32" fillId="0" borderId="1" xfId="5" applyNumberFormat="1" applyFont="1" applyBorder="1" applyAlignment="1" applyProtection="1">
      <alignment horizontal="right" vertical="center"/>
      <protection hidden="1"/>
    </xf>
    <xf numFmtId="0" fontId="32" fillId="8" borderId="10" xfId="3" applyFont="1" applyFill="1" applyBorder="1" applyAlignment="1" applyProtection="1">
      <alignment vertical="center" wrapText="1"/>
      <protection hidden="1"/>
    </xf>
    <xf numFmtId="0" fontId="32" fillId="8" borderId="11" xfId="3" applyFont="1" applyFill="1" applyBorder="1" applyAlignment="1" applyProtection="1">
      <alignment vertical="center" wrapText="1"/>
      <protection hidden="1"/>
    </xf>
    <xf numFmtId="0" fontId="32" fillId="8" borderId="11" xfId="3" applyFont="1" applyFill="1" applyBorder="1" applyAlignment="1" applyProtection="1">
      <alignment horizontal="center" vertical="center"/>
      <protection hidden="1"/>
    </xf>
    <xf numFmtId="4" fontId="32" fillId="0" borderId="11" xfId="5" applyNumberFormat="1" applyFont="1" applyBorder="1" applyAlignment="1" applyProtection="1">
      <alignment vertical="center"/>
      <protection hidden="1"/>
    </xf>
    <xf numFmtId="10" fontId="32" fillId="8" borderId="1" xfId="3" applyNumberFormat="1" applyFont="1" applyFill="1" applyBorder="1" applyAlignment="1" applyProtection="1">
      <alignment horizontal="center" vertical="center"/>
      <protection hidden="1"/>
    </xf>
    <xf numFmtId="0" fontId="32" fillId="8" borderId="12" xfId="3" applyFont="1" applyFill="1" applyBorder="1" applyAlignment="1" applyProtection="1">
      <alignment vertical="center"/>
      <protection hidden="1"/>
    </xf>
    <xf numFmtId="0" fontId="32" fillId="8" borderId="12" xfId="3" applyFont="1" applyFill="1" applyBorder="1" applyAlignment="1" applyProtection="1">
      <alignment horizontal="center" vertical="center"/>
      <protection hidden="1"/>
    </xf>
    <xf numFmtId="0" fontId="32" fillId="0" borderId="1" xfId="3" applyFont="1" applyBorder="1" applyAlignment="1" applyProtection="1">
      <alignment horizontal="left" vertical="center"/>
      <protection hidden="1"/>
    </xf>
    <xf numFmtId="4" fontId="32" fillId="0" borderId="1" xfId="3" applyNumberFormat="1" applyFont="1" applyBorder="1" applyAlignment="1" applyProtection="1">
      <alignment vertical="center"/>
      <protection hidden="1"/>
    </xf>
    <xf numFmtId="0" fontId="31" fillId="8" borderId="0" xfId="3" applyFont="1" applyFill="1"/>
    <xf numFmtId="2" fontId="35" fillId="0" borderId="0" xfId="3" applyNumberFormat="1" applyFont="1"/>
    <xf numFmtId="0" fontId="38" fillId="0" borderId="0" xfId="3" applyFont="1"/>
    <xf numFmtId="9" fontId="39" fillId="14" borderId="1" xfId="4" applyFont="1" applyFill="1" applyBorder="1" applyAlignment="1" applyProtection="1">
      <alignment horizontal="center" vertical="center"/>
    </xf>
    <xf numFmtId="0" fontId="39" fillId="14" borderId="1" xfId="3" applyFont="1" applyFill="1" applyBorder="1" applyAlignment="1">
      <alignment horizontal="center" vertical="center"/>
    </xf>
    <xf numFmtId="0" fontId="40" fillId="8" borderId="1" xfId="3" applyFont="1" applyFill="1" applyBorder="1" applyAlignment="1">
      <alignment horizontal="center" vertical="center"/>
    </xf>
    <xf numFmtId="0" fontId="40" fillId="8" borderId="1" xfId="3" applyFont="1" applyFill="1" applyBorder="1"/>
    <xf numFmtId="10" fontId="40" fillId="8" borderId="1" xfId="6" applyNumberFormat="1" applyFont="1" applyFill="1" applyBorder="1" applyAlignment="1">
      <alignment horizontal="center"/>
    </xf>
    <xf numFmtId="10" fontId="39" fillId="0" borderId="1" xfId="4" applyNumberFormat="1" applyFont="1" applyBorder="1" applyAlignment="1" applyProtection="1">
      <alignment horizontal="center"/>
    </xf>
    <xf numFmtId="0" fontId="40" fillId="0" borderId="1" xfId="3" applyFont="1" applyBorder="1"/>
    <xf numFmtId="0" fontId="38" fillId="0" borderId="0" xfId="3" applyFont="1" applyAlignment="1" applyProtection="1">
      <alignment vertical="center"/>
      <protection hidden="1"/>
    </xf>
    <xf numFmtId="0" fontId="41" fillId="8" borderId="1" xfId="3" applyFont="1" applyFill="1" applyBorder="1" applyAlignment="1" applyProtection="1">
      <alignment horizontal="center" vertical="center"/>
      <protection hidden="1"/>
    </xf>
    <xf numFmtId="0" fontId="41" fillId="8" borderId="1" xfId="3" applyFont="1" applyFill="1" applyBorder="1" applyAlignment="1" applyProtection="1">
      <alignment horizontal="left" vertical="center" wrapText="1"/>
      <protection hidden="1"/>
    </xf>
    <xf numFmtId="0" fontId="41" fillId="0" borderId="1" xfId="3" applyFont="1" applyBorder="1" applyAlignment="1" applyProtection="1">
      <alignment vertical="center"/>
      <protection hidden="1"/>
    </xf>
    <xf numFmtId="0" fontId="41" fillId="0" borderId="0" xfId="3" applyFont="1" applyAlignment="1" applyProtection="1">
      <alignment vertical="center"/>
      <protection hidden="1"/>
    </xf>
    <xf numFmtId="0" fontId="40" fillId="8" borderId="1" xfId="3" applyFont="1" applyFill="1" applyBorder="1" applyAlignment="1" applyProtection="1">
      <alignment horizontal="center" vertical="center"/>
      <protection hidden="1"/>
    </xf>
    <xf numFmtId="0" fontId="40" fillId="8" borderId="1" xfId="3" applyFont="1" applyFill="1" applyBorder="1" applyAlignment="1" applyProtection="1">
      <alignment vertical="center" wrapText="1"/>
      <protection hidden="1"/>
    </xf>
    <xf numFmtId="10" fontId="40" fillId="8" borderId="1" xfId="6" applyNumberFormat="1" applyFont="1" applyFill="1" applyBorder="1" applyAlignment="1" applyProtection="1">
      <alignment horizontal="center" vertical="center"/>
      <protection hidden="1"/>
    </xf>
    <xf numFmtId="0" fontId="39" fillId="0" borderId="1" xfId="3" applyFont="1" applyBorder="1" applyAlignment="1" applyProtection="1">
      <alignment horizontal="center" vertical="center"/>
      <protection hidden="1"/>
    </xf>
    <xf numFmtId="0" fontId="42" fillId="0" borderId="1" xfId="3" applyFont="1" applyBorder="1" applyAlignment="1" applyProtection="1">
      <alignment vertical="center" wrapText="1"/>
      <protection hidden="1"/>
    </xf>
    <xf numFmtId="0" fontId="42" fillId="0" borderId="0" xfId="3" applyFont="1" applyAlignment="1" applyProtection="1">
      <alignment vertical="center" wrapText="1"/>
      <protection hidden="1"/>
    </xf>
    <xf numFmtId="0" fontId="40" fillId="8" borderId="1" xfId="3" applyFont="1" applyFill="1" applyBorder="1" applyAlignment="1" applyProtection="1">
      <alignment vertical="center" wrapText="1"/>
      <protection locked="0"/>
    </xf>
    <xf numFmtId="10" fontId="40" fillId="8" borderId="1" xfId="6" applyNumberFormat="1" applyFont="1" applyFill="1" applyBorder="1" applyAlignment="1" applyProtection="1">
      <alignment horizontal="center" vertical="center"/>
      <protection locked="0" hidden="1"/>
    </xf>
    <xf numFmtId="0" fontId="40" fillId="0" borderId="1" xfId="3" applyFont="1" applyBorder="1" applyAlignment="1" applyProtection="1">
      <alignment vertical="center" wrapText="1"/>
      <protection hidden="1"/>
    </xf>
    <xf numFmtId="0" fontId="40" fillId="0" borderId="0" xfId="3" applyFont="1" applyAlignment="1" applyProtection="1">
      <alignment vertical="center" wrapText="1"/>
      <protection hidden="1"/>
    </xf>
    <xf numFmtId="0" fontId="40" fillId="8" borderId="1" xfId="3" applyFont="1" applyFill="1" applyBorder="1" applyAlignment="1" applyProtection="1">
      <alignment vertical="center"/>
      <protection hidden="1"/>
    </xf>
    <xf numFmtId="0" fontId="41" fillId="0" borderId="1" xfId="3" applyFont="1" applyBorder="1" applyAlignment="1" applyProtection="1">
      <alignment horizontal="center" vertical="center"/>
      <protection hidden="1"/>
    </xf>
    <xf numFmtId="168" fontId="43" fillId="0" borderId="0" xfId="8" applyNumberFormat="1" applyFont="1" applyFill="1" applyBorder="1" applyAlignment="1" applyProtection="1">
      <alignment horizontal="center" vertical="center"/>
      <protection locked="0"/>
    </xf>
    <xf numFmtId="10" fontId="41" fillId="8" borderId="1" xfId="4" applyNumberFormat="1" applyFont="1" applyFill="1" applyBorder="1" applyAlignment="1" applyProtection="1">
      <alignment horizontal="center" vertical="center"/>
      <protection hidden="1"/>
    </xf>
    <xf numFmtId="0" fontId="40" fillId="0" borderId="1" xfId="3" applyFont="1" applyBorder="1" applyAlignment="1" applyProtection="1">
      <alignment vertical="center"/>
      <protection hidden="1"/>
    </xf>
    <xf numFmtId="0" fontId="39" fillId="14" borderId="10" xfId="3" applyFont="1" applyFill="1" applyBorder="1" applyAlignment="1">
      <alignment vertical="center"/>
    </xf>
    <xf numFmtId="0" fontId="39" fillId="14" borderId="1" xfId="3" applyFont="1" applyFill="1" applyBorder="1" applyAlignment="1">
      <alignment vertical="center"/>
    </xf>
    <xf numFmtId="0" fontId="39" fillId="0" borderId="0" xfId="3" applyFont="1" applyAlignment="1">
      <alignment vertical="center"/>
    </xf>
    <xf numFmtId="0" fontId="40" fillId="0" borderId="1" xfId="3" applyFont="1" applyBorder="1" applyAlignment="1">
      <alignment vertical="center" wrapText="1"/>
    </xf>
    <xf numFmtId="44" fontId="40" fillId="0" borderId="1" xfId="9" applyFont="1" applyFill="1" applyBorder="1" applyAlignment="1">
      <alignment vertical="center" wrapText="1"/>
    </xf>
    <xf numFmtId="0" fontId="40" fillId="0" borderId="1" xfId="3" applyFont="1" applyBorder="1" applyAlignment="1">
      <alignment vertical="center"/>
    </xf>
    <xf numFmtId="0" fontId="40" fillId="0" borderId="0" xfId="3" applyFont="1" applyAlignment="1">
      <alignment vertical="center"/>
    </xf>
    <xf numFmtId="0" fontId="40" fillId="0" borderId="1" xfId="3" applyFont="1" applyBorder="1" applyAlignment="1">
      <alignment horizontal="left" vertical="center"/>
    </xf>
    <xf numFmtId="0" fontId="40" fillId="0" borderId="0" xfId="3" applyFont="1"/>
    <xf numFmtId="0" fontId="39" fillId="0" borderId="1" xfId="3" applyFont="1" applyBorder="1" applyAlignment="1">
      <alignment vertical="center" wrapText="1"/>
    </xf>
    <xf numFmtId="0" fontId="38" fillId="0" borderId="1" xfId="3" applyFont="1" applyBorder="1"/>
    <xf numFmtId="10" fontId="38" fillId="0" borderId="1" xfId="7" applyNumberFormat="1" applyFont="1" applyBorder="1" applyAlignment="1">
      <alignment horizontal="center"/>
    </xf>
    <xf numFmtId="0" fontId="40" fillId="8" borderId="10" xfId="3" applyFont="1" applyFill="1" applyBorder="1" applyAlignment="1" applyProtection="1">
      <alignment horizontal="center" vertical="center"/>
      <protection hidden="1"/>
    </xf>
    <xf numFmtId="169" fontId="38" fillId="0" borderId="1" xfId="7" applyNumberFormat="1" applyFont="1" applyFill="1" applyBorder="1" applyAlignment="1">
      <alignment horizontal="center"/>
    </xf>
    <xf numFmtId="10" fontId="39" fillId="14" borderId="1" xfId="4" applyNumberFormat="1" applyFont="1" applyFill="1" applyBorder="1" applyAlignment="1" applyProtection="1">
      <alignment horizontal="center" vertical="center"/>
    </xf>
    <xf numFmtId="0" fontId="39" fillId="0" borderId="0" xfId="3" applyFont="1" applyAlignment="1">
      <alignment horizontal="center" vertical="center"/>
    </xf>
    <xf numFmtId="10" fontId="38" fillId="0" borderId="0" xfId="3" applyNumberFormat="1" applyFont="1"/>
    <xf numFmtId="0" fontId="40" fillId="0" borderId="1" xfId="3" applyFont="1" applyBorder="1" applyAlignment="1" applyProtection="1">
      <alignment horizontal="center" vertical="center"/>
      <protection hidden="1"/>
    </xf>
    <xf numFmtId="10" fontId="40" fillId="0" borderId="1" xfId="6" applyNumberFormat="1" applyFont="1" applyBorder="1" applyAlignment="1" applyProtection="1">
      <alignment horizontal="center" vertical="center"/>
      <protection hidden="1"/>
    </xf>
    <xf numFmtId="10" fontId="39" fillId="0" borderId="1" xfId="4" applyNumberFormat="1" applyFont="1" applyFill="1" applyBorder="1" applyAlignment="1" applyProtection="1">
      <alignment horizontal="center"/>
      <protection hidden="1"/>
    </xf>
    <xf numFmtId="4" fontId="39" fillId="0" borderId="1" xfId="5" applyNumberFormat="1" applyFont="1" applyFill="1" applyBorder="1" applyAlignment="1" applyProtection="1">
      <alignment horizontal="left"/>
      <protection hidden="1"/>
    </xf>
    <xf numFmtId="0" fontId="40" fillId="0" borderId="0" xfId="3" applyFont="1" applyAlignment="1" applyProtection="1">
      <alignment horizontal="left" vertical="center"/>
      <protection hidden="1"/>
    </xf>
    <xf numFmtId="0" fontId="39" fillId="14" borderId="1" xfId="3" applyFont="1" applyFill="1" applyBorder="1" applyAlignment="1" applyProtection="1">
      <alignment vertical="center" wrapText="1"/>
      <protection hidden="1"/>
    </xf>
    <xf numFmtId="0" fontId="39" fillId="0" borderId="0" xfId="3" applyFont="1" applyAlignment="1" applyProtection="1">
      <alignment vertical="center" wrapText="1"/>
      <protection hidden="1"/>
    </xf>
    <xf numFmtId="0" fontId="39" fillId="8" borderId="1" xfId="3" applyFont="1" applyFill="1" applyBorder="1" applyAlignment="1" applyProtection="1">
      <alignment horizontal="center" vertical="center"/>
      <protection hidden="1"/>
    </xf>
    <xf numFmtId="0" fontId="39" fillId="8" borderId="1" xfId="3" applyFont="1" applyFill="1" applyBorder="1" applyAlignment="1" applyProtection="1">
      <alignment horizontal="left" vertical="center" wrapText="1"/>
      <protection hidden="1"/>
    </xf>
    <xf numFmtId="10" fontId="39" fillId="8" borderId="1" xfId="3" applyNumberFormat="1" applyFont="1" applyFill="1" applyBorder="1" applyAlignment="1" applyProtection="1">
      <alignment horizontal="center" vertical="center"/>
      <protection hidden="1"/>
    </xf>
    <xf numFmtId="0" fontId="39" fillId="0" borderId="1" xfId="3" applyFont="1" applyBorder="1" applyAlignment="1" applyProtection="1">
      <alignment vertical="center"/>
      <protection hidden="1"/>
    </xf>
    <xf numFmtId="10" fontId="39" fillId="0" borderId="1" xfId="6" applyNumberFormat="1" applyFont="1" applyBorder="1" applyAlignment="1" applyProtection="1">
      <alignment horizontal="center" vertical="center"/>
      <protection locked="0" hidden="1"/>
    </xf>
    <xf numFmtId="10" fontId="39" fillId="16" borderId="1" xfId="4" applyNumberFormat="1" applyFont="1" applyFill="1" applyBorder="1" applyAlignment="1" applyProtection="1">
      <alignment horizontal="center" vertical="center"/>
      <protection hidden="1"/>
    </xf>
    <xf numFmtId="10" fontId="40" fillId="8" borderId="1" xfId="4" applyNumberFormat="1" applyFont="1" applyFill="1" applyBorder="1" applyAlignment="1" applyProtection="1">
      <alignment horizontal="center" vertical="center"/>
      <protection hidden="1"/>
    </xf>
    <xf numFmtId="10" fontId="40" fillId="16" borderId="1" xfId="4" applyNumberFormat="1" applyFont="1" applyFill="1" applyBorder="1" applyAlignment="1" applyProtection="1">
      <alignment horizontal="center" vertical="center"/>
      <protection locked="0" hidden="1"/>
    </xf>
    <xf numFmtId="0" fontId="40" fillId="0" borderId="1" xfId="3" applyFont="1" applyBorder="1" applyAlignment="1" applyProtection="1">
      <alignment vertical="center"/>
      <protection locked="0" hidden="1"/>
    </xf>
    <xf numFmtId="10" fontId="39" fillId="0" borderId="1" xfId="4" applyNumberFormat="1" applyFont="1" applyBorder="1" applyAlignment="1" applyProtection="1">
      <alignment horizontal="center" vertical="center"/>
      <protection hidden="1"/>
    </xf>
    <xf numFmtId="44" fontId="13" fillId="3" borderId="7" xfId="1" applyFont="1" applyFill="1" applyBorder="1" applyAlignment="1">
      <alignment horizontal="center" vertical="center" wrapText="1"/>
    </xf>
    <xf numFmtId="44" fontId="13" fillId="3" borderId="17" xfId="1" applyFont="1" applyFill="1" applyBorder="1" applyAlignment="1">
      <alignment horizontal="center" vertical="center" wrapText="1"/>
    </xf>
    <xf numFmtId="43" fontId="13" fillId="3" borderId="7" xfId="2" applyFont="1" applyFill="1" applyBorder="1" applyAlignment="1">
      <alignment horizontal="center" vertical="center" wrapText="1"/>
    </xf>
    <xf numFmtId="43" fontId="13" fillId="3" borderId="17" xfId="2" applyFont="1" applyFill="1" applyBorder="1" applyAlignment="1">
      <alignment horizontal="center" vertical="center" wrapText="1"/>
    </xf>
    <xf numFmtId="44" fontId="33" fillId="3" borderId="5" xfId="1" applyFont="1" applyFill="1" applyBorder="1" applyAlignment="1">
      <alignment horizontal="center" vertical="center" wrapText="1"/>
    </xf>
    <xf numFmtId="0" fontId="12" fillId="7" borderId="3" xfId="0" applyFont="1" applyFill="1" applyBorder="1" applyAlignment="1">
      <alignment horizontal="center" vertical="center" wrapText="1"/>
    </xf>
    <xf numFmtId="0" fontId="0" fillId="10" borderId="43" xfId="0" applyFill="1" applyBorder="1" applyAlignment="1">
      <alignment vertical="center" wrapText="1"/>
    </xf>
    <xf numFmtId="0" fontId="0" fillId="10" borderId="0" xfId="0" applyFill="1" applyAlignment="1">
      <alignment vertical="center" wrapText="1"/>
    </xf>
    <xf numFmtId="0" fontId="0" fillId="9" borderId="0" xfId="0" applyFill="1" applyAlignment="1">
      <alignment vertical="center" wrapText="1"/>
    </xf>
    <xf numFmtId="0" fontId="0" fillId="11" borderId="0" xfId="0" applyFill="1" applyAlignment="1">
      <alignment vertical="center" wrapText="1"/>
    </xf>
    <xf numFmtId="0" fontId="0" fillId="9" borderId="44" xfId="0" applyFill="1" applyBorder="1" applyAlignment="1">
      <alignment vertical="center" wrapText="1"/>
    </xf>
    <xf numFmtId="0" fontId="0" fillId="9" borderId="45" xfId="0" applyFill="1" applyBorder="1" applyAlignment="1">
      <alignment vertical="center" wrapText="1"/>
    </xf>
    <xf numFmtId="0" fontId="18" fillId="3" borderId="2" xfId="0" applyFont="1" applyFill="1" applyBorder="1" applyAlignment="1">
      <alignment horizontal="center" vertical="center" wrapText="1"/>
    </xf>
    <xf numFmtId="0" fontId="18" fillId="3" borderId="37" xfId="0" applyFont="1" applyFill="1" applyBorder="1" applyAlignment="1">
      <alignment horizontal="center" vertical="center" wrapText="1"/>
    </xf>
    <xf numFmtId="0" fontId="18" fillId="18" borderId="37" xfId="0" applyFont="1" applyFill="1" applyBorder="1" applyAlignment="1">
      <alignment horizontal="center" vertical="center" wrapText="1"/>
    </xf>
    <xf numFmtId="0" fontId="18" fillId="8" borderId="37" xfId="0" applyFont="1" applyFill="1" applyBorder="1" applyAlignment="1">
      <alignment horizontal="center" vertical="center" wrapText="1"/>
    </xf>
    <xf numFmtId="0" fontId="18" fillId="18" borderId="9" xfId="0" applyFont="1" applyFill="1" applyBorder="1" applyAlignment="1">
      <alignment horizontal="center" vertical="center" wrapText="1"/>
    </xf>
    <xf numFmtId="0" fontId="0" fillId="17" borderId="3" xfId="0" applyFill="1" applyBorder="1" applyAlignment="1">
      <alignment horizontal="center"/>
    </xf>
    <xf numFmtId="0" fontId="0" fillId="0" borderId="3" xfId="0" applyBorder="1" applyAlignment="1">
      <alignment horizontal="left" vertical="center"/>
    </xf>
    <xf numFmtId="0" fontId="0" fillId="0" borderId="3" xfId="0" applyBorder="1"/>
    <xf numFmtId="17" fontId="0" fillId="0" borderId="3" xfId="0" applyNumberFormat="1" applyBorder="1" applyAlignment="1">
      <alignment horizontal="left" vertical="center"/>
    </xf>
    <xf numFmtId="0" fontId="0" fillId="22" borderId="3" xfId="0" applyFill="1" applyBorder="1" applyAlignment="1">
      <alignment horizontal="left" vertical="center"/>
    </xf>
    <xf numFmtId="0" fontId="0" fillId="0" borderId="34" xfId="0" applyBorder="1" applyAlignment="1">
      <alignment wrapText="1"/>
    </xf>
    <xf numFmtId="0" fontId="0" fillId="0" borderId="3" xfId="0" applyBorder="1" applyAlignment="1">
      <alignment horizontal="left" vertical="center"/>
    </xf>
    <xf numFmtId="0" fontId="47" fillId="0" borderId="33" xfId="0" applyFont="1" applyBorder="1" applyAlignment="1">
      <alignment horizontal="left" vertical="center" wrapText="1"/>
    </xf>
    <xf numFmtId="0" fontId="47" fillId="0" borderId="34" xfId="0" applyFont="1" applyBorder="1" applyAlignment="1">
      <alignment horizontal="left" vertical="center" wrapText="1"/>
    </xf>
    <xf numFmtId="0" fontId="47" fillId="0" borderId="41" xfId="0" applyFont="1" applyBorder="1" applyAlignment="1">
      <alignment horizontal="left" vertical="center" wrapText="1"/>
    </xf>
    <xf numFmtId="0" fontId="18" fillId="0" borderId="5" xfId="0" applyFont="1" applyBorder="1" applyAlignment="1">
      <alignment horizontal="left" vertical="center" wrapText="1"/>
    </xf>
    <xf numFmtId="0" fontId="0" fillId="0" borderId="43" xfId="0" applyBorder="1" applyAlignment="1">
      <alignment horizontal="left" vertical="center" wrapText="1"/>
    </xf>
    <xf numFmtId="0" fontId="0" fillId="0" borderId="47" xfId="0" applyBorder="1" applyAlignment="1">
      <alignment horizontal="left" vertical="center" wrapText="1"/>
    </xf>
    <xf numFmtId="0" fontId="0" fillId="0" borderId="8" xfId="0" applyBorder="1" applyAlignment="1">
      <alignment horizontal="left" vertical="center" wrapText="1"/>
    </xf>
    <xf numFmtId="0" fontId="0" fillId="0" borderId="45" xfId="0" applyBorder="1" applyAlignment="1">
      <alignment horizontal="left" vertical="center" wrapText="1"/>
    </xf>
    <xf numFmtId="0" fontId="0" fillId="0" borderId="18" xfId="0" applyBorder="1" applyAlignment="1">
      <alignment horizontal="left" vertical="center" wrapText="1"/>
    </xf>
    <xf numFmtId="0" fontId="0" fillId="21" borderId="3" xfId="0" applyFill="1" applyBorder="1" applyAlignment="1">
      <alignment horizontal="left" vertical="center"/>
    </xf>
    <xf numFmtId="0" fontId="0" fillId="0" borderId="33" xfId="0" applyBorder="1" applyAlignment="1">
      <alignment horizontal="center" vertical="center" wrapText="1"/>
    </xf>
    <xf numFmtId="0" fontId="0" fillId="0" borderId="34" xfId="0" applyBorder="1" applyAlignment="1">
      <alignment horizontal="center" vertical="center" wrapText="1"/>
    </xf>
    <xf numFmtId="0" fontId="0" fillId="0" borderId="41" xfId="0" applyBorder="1" applyAlignment="1">
      <alignment horizontal="center" vertical="center" wrapText="1"/>
    </xf>
    <xf numFmtId="0" fontId="37" fillId="0" borderId="33" xfId="0" quotePrefix="1" applyFont="1" applyBorder="1" applyAlignment="1">
      <alignment horizontal="left" vertical="center" wrapText="1"/>
    </xf>
    <xf numFmtId="0" fontId="37" fillId="0" borderId="34" xfId="0" quotePrefix="1" applyFont="1" applyBorder="1" applyAlignment="1">
      <alignment horizontal="left" vertical="center" wrapText="1"/>
    </xf>
    <xf numFmtId="0" fontId="37" fillId="0" borderId="41" xfId="0" quotePrefix="1" applyFont="1" applyBorder="1" applyAlignment="1">
      <alignment horizontal="left" vertical="center" wrapText="1"/>
    </xf>
    <xf numFmtId="0" fontId="0" fillId="17" borderId="3" xfId="0" applyFill="1" applyBorder="1" applyAlignment="1">
      <alignment horizontal="left" vertical="center"/>
    </xf>
    <xf numFmtId="0" fontId="0" fillId="0" borderId="3" xfId="0" applyBorder="1" applyAlignment="1">
      <alignment vertical="center" wrapText="1"/>
    </xf>
    <xf numFmtId="0" fontId="48" fillId="0" borderId="3" xfId="0" applyFont="1" applyBorder="1" applyAlignment="1">
      <alignment horizontal="center" vertical="center" wrapText="1"/>
    </xf>
    <xf numFmtId="0" fontId="0" fillId="23" borderId="3" xfId="0" applyFill="1" applyBorder="1" applyAlignment="1">
      <alignment horizontal="left" vertical="center"/>
    </xf>
    <xf numFmtId="0" fontId="0" fillId="0" borderId="3" xfId="0" applyBorder="1" applyAlignment="1">
      <alignment horizontal="left" vertical="center" wrapText="1"/>
    </xf>
    <xf numFmtId="0" fontId="0" fillId="20" borderId="3" xfId="0" applyFill="1" applyBorder="1" applyAlignment="1">
      <alignment horizontal="left"/>
    </xf>
    <xf numFmtId="0" fontId="0" fillId="0" borderId="3" xfId="0" applyBorder="1" applyAlignment="1">
      <alignment horizontal="left"/>
    </xf>
    <xf numFmtId="0" fontId="0" fillId="17" borderId="3" xfId="0" applyFill="1" applyBorder="1" applyAlignment="1">
      <alignment horizontal="left"/>
    </xf>
    <xf numFmtId="0" fontId="0" fillId="0" borderId="3" xfId="0" applyBorder="1" applyAlignment="1">
      <alignment horizontal="left" wrapText="1"/>
    </xf>
    <xf numFmtId="0" fontId="29" fillId="24" borderId="3" xfId="0" applyFont="1" applyFill="1" applyBorder="1" applyAlignment="1">
      <alignment horizontal="left" vertical="center"/>
    </xf>
    <xf numFmtId="0" fontId="49" fillId="19" borderId="3" xfId="10" applyFont="1" applyFill="1" applyBorder="1" applyAlignment="1">
      <alignment horizontal="center" vertical="center" wrapText="1"/>
    </xf>
    <xf numFmtId="0" fontId="49" fillId="19" borderId="3" xfId="10" applyFont="1" applyFill="1" applyBorder="1" applyAlignment="1">
      <alignment horizontal="left" vertical="center" wrapText="1"/>
    </xf>
    <xf numFmtId="0" fontId="48" fillId="17" borderId="3" xfId="0" applyFont="1" applyFill="1" applyBorder="1" applyAlignment="1">
      <alignment horizontal="center"/>
    </xf>
    <xf numFmtId="0" fontId="48" fillId="17" borderId="33" xfId="0" applyFont="1" applyFill="1" applyBorder="1" applyAlignment="1">
      <alignment horizontal="center"/>
    </xf>
    <xf numFmtId="0" fontId="48" fillId="17" borderId="34" xfId="0" applyFont="1" applyFill="1" applyBorder="1" applyAlignment="1">
      <alignment horizontal="center"/>
    </xf>
    <xf numFmtId="0" fontId="48" fillId="17" borderId="41" xfId="0" applyFont="1" applyFill="1" applyBorder="1" applyAlignment="1">
      <alignment horizontal="center"/>
    </xf>
    <xf numFmtId="0" fontId="0" fillId="17" borderId="3" xfId="0" applyFill="1" applyBorder="1" applyAlignment="1">
      <alignment horizontal="center"/>
    </xf>
    <xf numFmtId="0" fontId="0" fillId="17" borderId="3" xfId="0" applyFill="1" applyBorder="1" applyAlignment="1">
      <alignment horizontal="center" vertical="center"/>
    </xf>
    <xf numFmtId="0" fontId="48" fillId="0" borderId="3" xfId="0" applyFont="1" applyBorder="1" applyAlignment="1">
      <alignment horizontal="center"/>
    </xf>
    <xf numFmtId="0" fontId="48" fillId="0" borderId="3" xfId="0" quotePrefix="1" applyFont="1" applyBorder="1" applyAlignment="1">
      <alignment horizontal="left" vertical="center" wrapText="1"/>
    </xf>
    <xf numFmtId="0" fontId="49" fillId="19" borderId="46" xfId="10" applyFont="1" applyFill="1" applyBorder="1" applyAlignment="1">
      <alignment horizontal="center" vertical="center" wrapText="1"/>
    </xf>
    <xf numFmtId="0" fontId="2" fillId="2" borderId="10"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19" fillId="3" borderId="14" xfId="0" applyFont="1" applyFill="1" applyBorder="1" applyAlignment="1">
      <alignment horizontal="center" vertical="center"/>
    </xf>
    <xf numFmtId="0" fontId="19" fillId="3" borderId="15" xfId="0" applyFont="1" applyFill="1" applyBorder="1" applyAlignment="1">
      <alignment horizontal="center" vertical="center"/>
    </xf>
    <xf numFmtId="0" fontId="19" fillId="3" borderId="16" xfId="0" applyFont="1" applyFill="1" applyBorder="1" applyAlignment="1">
      <alignment horizontal="center" vertical="center"/>
    </xf>
    <xf numFmtId="0" fontId="5" fillId="3" borderId="1" xfId="0" applyFont="1" applyFill="1" applyBorder="1" applyAlignment="1">
      <alignment horizontal="left" vertical="center" wrapText="1"/>
    </xf>
    <xf numFmtId="0" fontId="5" fillId="3" borderId="1" xfId="0" applyFont="1" applyFill="1" applyBorder="1" applyAlignment="1">
      <alignment horizontal="center" vertical="center" wrapText="1"/>
    </xf>
    <xf numFmtId="0" fontId="4" fillId="4" borderId="1" xfId="0" applyFont="1" applyFill="1" applyBorder="1" applyAlignment="1">
      <alignment horizontal="center" vertical="center"/>
    </xf>
    <xf numFmtId="0" fontId="4" fillId="5" borderId="1" xfId="0" applyFont="1" applyFill="1" applyBorder="1" applyAlignment="1">
      <alignment horizontal="center" vertical="center" wrapText="1"/>
    </xf>
    <xf numFmtId="0" fontId="19" fillId="2" borderId="1" xfId="0" applyFont="1" applyFill="1" applyBorder="1" applyAlignment="1">
      <alignment horizontal="center" vertical="center" wrapText="1"/>
    </xf>
    <xf numFmtId="0" fontId="3" fillId="0" borderId="1" xfId="0" applyFont="1" applyBorder="1" applyAlignment="1">
      <alignment horizontal="center"/>
    </xf>
    <xf numFmtId="0" fontId="4" fillId="5" borderId="1" xfId="0" applyFont="1" applyFill="1" applyBorder="1" applyAlignment="1">
      <alignment horizontal="left" vertical="center" wrapText="1"/>
    </xf>
    <xf numFmtId="0" fontId="11" fillId="3" borderId="1" xfId="0" applyFont="1" applyFill="1" applyBorder="1" applyAlignment="1">
      <alignment horizontal="center" vertical="center" wrapText="1"/>
    </xf>
    <xf numFmtId="0" fontId="51" fillId="0" borderId="10" xfId="0" applyFont="1" applyBorder="1" applyAlignment="1">
      <alignment horizontal="left" vertical="center" wrapText="1"/>
    </xf>
    <xf numFmtId="0" fontId="3" fillId="0" borderId="12" xfId="0" applyFont="1" applyBorder="1" applyAlignment="1">
      <alignment horizontal="left" vertical="center" wrapText="1"/>
    </xf>
    <xf numFmtId="0" fontId="3" fillId="0" borderId="11" xfId="0" applyFont="1" applyBorder="1" applyAlignment="1">
      <alignment horizontal="left" vertical="center" wrapText="1"/>
    </xf>
    <xf numFmtId="0" fontId="20" fillId="3" borderId="2" xfId="0" applyFont="1" applyFill="1" applyBorder="1" applyAlignment="1">
      <alignment horizontal="center" vertical="center" wrapText="1"/>
    </xf>
    <xf numFmtId="49" fontId="0" fillId="8" borderId="1" xfId="0" applyNumberFormat="1" applyFill="1" applyBorder="1" applyAlignment="1">
      <alignment horizontal="left" vertical="center"/>
    </xf>
    <xf numFmtId="0" fontId="0" fillId="8" borderId="1" xfId="0" applyFill="1" applyBorder="1" applyAlignment="1">
      <alignment horizontal="left" vertical="center"/>
    </xf>
    <xf numFmtId="0" fontId="18" fillId="8" borderId="1" xfId="0" applyFont="1" applyFill="1" applyBorder="1" applyAlignment="1">
      <alignment horizontal="left" vertical="center"/>
    </xf>
    <xf numFmtId="0" fontId="17" fillId="0" borderId="10" xfId="0" applyFont="1" applyBorder="1" applyAlignment="1">
      <alignment horizontal="left" vertical="center" wrapText="1"/>
    </xf>
    <xf numFmtId="0" fontId="17" fillId="0" borderId="12" xfId="0" applyFont="1" applyBorder="1" applyAlignment="1">
      <alignment horizontal="left" vertical="center" wrapText="1"/>
    </xf>
    <xf numFmtId="0" fontId="17" fillId="0" borderId="11" xfId="0" applyFont="1" applyBorder="1" applyAlignment="1">
      <alignment horizontal="left" vertical="center" wrapText="1"/>
    </xf>
    <xf numFmtId="0" fontId="3" fillId="3" borderId="2" xfId="0" applyFont="1" applyFill="1" applyBorder="1" applyAlignment="1">
      <alignment horizontal="center" vertical="center" wrapText="1"/>
    </xf>
    <xf numFmtId="0" fontId="25" fillId="0" borderId="0" xfId="0" applyFont="1" applyAlignment="1">
      <alignment horizontal="center" vertical="center" wrapText="1"/>
    </xf>
    <xf numFmtId="0" fontId="25" fillId="8" borderId="19" xfId="0" applyFont="1" applyFill="1" applyBorder="1" applyAlignment="1">
      <alignment horizontal="center" vertical="center" wrapText="1"/>
    </xf>
    <xf numFmtId="0" fontId="25" fillId="8" borderId="27" xfId="0" applyFont="1" applyFill="1" applyBorder="1" applyAlignment="1">
      <alignment horizontal="center" vertical="center" wrapText="1"/>
    </xf>
    <xf numFmtId="0" fontId="25" fillId="8" borderId="31" xfId="0" applyFont="1" applyFill="1" applyBorder="1" applyAlignment="1">
      <alignment horizontal="left" vertical="center" wrapText="1"/>
    </xf>
    <xf numFmtId="0" fontId="19" fillId="2" borderId="10" xfId="0" applyFont="1" applyFill="1" applyBorder="1" applyAlignment="1">
      <alignment horizontal="center" vertical="center" wrapText="1"/>
    </xf>
    <xf numFmtId="0" fontId="19" fillId="2" borderId="12" xfId="0" applyFont="1" applyFill="1" applyBorder="1" applyAlignment="1">
      <alignment horizontal="center" vertical="center" wrapText="1"/>
    </xf>
    <xf numFmtId="0" fontId="19" fillId="2" borderId="11" xfId="0" applyFont="1" applyFill="1" applyBorder="1" applyAlignment="1">
      <alignment horizontal="center" vertical="center" wrapText="1"/>
    </xf>
    <xf numFmtId="0" fontId="24" fillId="8" borderId="0" xfId="0" applyFont="1" applyFill="1" applyAlignment="1">
      <alignment horizontal="left" vertical="top" wrapText="1"/>
    </xf>
    <xf numFmtId="44" fontId="44" fillId="0" borderId="32" xfId="3" applyNumberFormat="1" applyFont="1" applyBorder="1" applyAlignment="1">
      <alignment horizontal="center" vertical="center"/>
    </xf>
    <xf numFmtId="0" fontId="44" fillId="0" borderId="38" xfId="3" applyFont="1" applyBorder="1" applyAlignment="1">
      <alignment horizontal="center" vertical="center"/>
    </xf>
    <xf numFmtId="0" fontId="44" fillId="0" borderId="39" xfId="3" applyFont="1" applyBorder="1" applyAlignment="1">
      <alignment horizontal="center" vertical="center"/>
    </xf>
    <xf numFmtId="0" fontId="31" fillId="0" borderId="2" xfId="3" applyFont="1" applyBorder="1" applyAlignment="1" applyProtection="1">
      <alignment horizontal="center" vertical="center"/>
      <protection hidden="1"/>
    </xf>
    <xf numFmtId="0" fontId="31" fillId="0" borderId="37" xfId="3" applyFont="1" applyBorder="1" applyAlignment="1" applyProtection="1">
      <alignment horizontal="center" vertical="center"/>
      <protection hidden="1"/>
    </xf>
    <xf numFmtId="0" fontId="31" fillId="0" borderId="9" xfId="3" applyFont="1" applyBorder="1" applyAlignment="1" applyProtection="1">
      <alignment horizontal="center" vertical="center"/>
      <protection hidden="1"/>
    </xf>
    <xf numFmtId="0" fontId="32" fillId="0" borderId="10" xfId="3" applyFont="1" applyBorder="1" applyAlignment="1" applyProtection="1">
      <alignment horizontal="left" vertical="center"/>
      <protection hidden="1"/>
    </xf>
    <xf numFmtId="0" fontId="32" fillId="0" borderId="11" xfId="3" applyFont="1" applyBorder="1" applyAlignment="1" applyProtection="1">
      <alignment horizontal="left" vertical="center"/>
      <protection hidden="1"/>
    </xf>
    <xf numFmtId="0" fontId="32" fillId="15" borderId="10" xfId="3" applyFont="1" applyFill="1" applyBorder="1" applyAlignment="1" applyProtection="1">
      <alignment horizontal="center" vertical="center"/>
      <protection hidden="1"/>
    </xf>
    <xf numFmtId="0" fontId="32" fillId="15" borderId="12" xfId="3" applyFont="1" applyFill="1" applyBorder="1" applyAlignment="1" applyProtection="1">
      <alignment horizontal="center" vertical="center"/>
      <protection hidden="1"/>
    </xf>
    <xf numFmtId="0" fontId="32" fillId="15" borderId="11" xfId="3" applyFont="1" applyFill="1" applyBorder="1" applyAlignment="1" applyProtection="1">
      <alignment horizontal="center" vertical="center"/>
      <protection hidden="1"/>
    </xf>
    <xf numFmtId="0" fontId="32" fillId="0" borderId="12" xfId="3" applyFont="1" applyBorder="1" applyAlignment="1" applyProtection="1">
      <alignment horizontal="left" vertical="center"/>
      <protection hidden="1"/>
    </xf>
    <xf numFmtId="0" fontId="32" fillId="14" borderId="10" xfId="3" applyFont="1" applyFill="1" applyBorder="1" applyAlignment="1" applyProtection="1">
      <alignment horizontal="left" vertical="center" wrapText="1"/>
      <protection hidden="1"/>
    </xf>
    <xf numFmtId="0" fontId="32" fillId="14" borderId="12" xfId="3" applyFont="1" applyFill="1" applyBorder="1" applyAlignment="1" applyProtection="1">
      <alignment horizontal="left" vertical="center" wrapText="1"/>
      <protection hidden="1"/>
    </xf>
    <xf numFmtId="0" fontId="32" fillId="14" borderId="11" xfId="3" applyFont="1" applyFill="1" applyBorder="1" applyAlignment="1" applyProtection="1">
      <alignment horizontal="left" vertical="center" wrapText="1"/>
      <protection hidden="1"/>
    </xf>
    <xf numFmtId="0" fontId="32" fillId="8" borderId="10" xfId="3" applyFont="1" applyFill="1" applyBorder="1" applyAlignment="1" applyProtection="1">
      <alignment horizontal="left" vertical="center"/>
      <protection hidden="1"/>
    </xf>
    <xf numFmtId="0" fontId="32" fillId="8" borderId="11" xfId="3" applyFont="1" applyFill="1" applyBorder="1" applyAlignment="1" applyProtection="1">
      <alignment horizontal="left" vertical="center"/>
      <protection hidden="1"/>
    </xf>
    <xf numFmtId="0" fontId="32" fillId="8" borderId="10" xfId="3" applyFont="1" applyFill="1" applyBorder="1" applyAlignment="1" applyProtection="1">
      <alignment horizontal="left" vertical="center" wrapText="1"/>
      <protection locked="0"/>
    </xf>
    <xf numFmtId="0" fontId="32" fillId="8" borderId="12" xfId="3" applyFont="1" applyFill="1" applyBorder="1" applyAlignment="1" applyProtection="1">
      <alignment horizontal="left" vertical="center" wrapText="1"/>
      <protection locked="0"/>
    </xf>
    <xf numFmtId="0" fontId="32" fillId="8" borderId="11" xfId="3" applyFont="1" applyFill="1" applyBorder="1" applyAlignment="1" applyProtection="1">
      <alignment horizontal="left" vertical="center" wrapText="1"/>
      <protection locked="0"/>
    </xf>
    <xf numFmtId="0" fontId="44" fillId="17" borderId="10" xfId="3" applyFont="1" applyFill="1" applyBorder="1" applyAlignment="1" applyProtection="1">
      <alignment horizontal="center" vertical="center"/>
      <protection hidden="1"/>
    </xf>
    <xf numFmtId="0" fontId="44" fillId="17" borderId="12" xfId="3" applyFont="1" applyFill="1" applyBorder="1" applyAlignment="1" applyProtection="1">
      <alignment horizontal="center" vertical="center"/>
      <protection hidden="1"/>
    </xf>
    <xf numFmtId="0" fontId="44" fillId="17" borderId="11" xfId="3" applyFont="1" applyFill="1" applyBorder="1" applyAlignment="1" applyProtection="1">
      <alignment horizontal="center" vertical="center"/>
      <protection hidden="1"/>
    </xf>
    <xf numFmtId="0" fontId="32" fillId="8" borderId="10" xfId="3" applyFont="1" applyFill="1" applyBorder="1" applyAlignment="1" applyProtection="1">
      <alignment horizontal="left" vertical="center" wrapText="1"/>
      <protection hidden="1"/>
    </xf>
    <xf numFmtId="0" fontId="32" fillId="8" borderId="12" xfId="3" applyFont="1" applyFill="1" applyBorder="1" applyAlignment="1" applyProtection="1">
      <alignment horizontal="left" vertical="center" wrapText="1"/>
      <protection hidden="1"/>
    </xf>
    <xf numFmtId="0" fontId="32" fillId="8" borderId="11" xfId="3" applyFont="1" applyFill="1" applyBorder="1" applyAlignment="1" applyProtection="1">
      <alignment horizontal="left" vertical="center" wrapText="1"/>
      <protection hidden="1"/>
    </xf>
    <xf numFmtId="0" fontId="44" fillId="0" borderId="32" xfId="3" applyFont="1" applyBorder="1" applyAlignment="1">
      <alignment horizontal="center" vertical="center"/>
    </xf>
    <xf numFmtId="0" fontId="44" fillId="0" borderId="33" xfId="3" applyFont="1" applyBorder="1" applyAlignment="1">
      <alignment horizontal="center" vertical="center"/>
    </xf>
    <xf numFmtId="0" fontId="44" fillId="0" borderId="34" xfId="3" applyFont="1" applyBorder="1" applyAlignment="1">
      <alignment horizontal="center" vertical="center"/>
    </xf>
    <xf numFmtId="0" fontId="44" fillId="0" borderId="41" xfId="3" applyFont="1" applyBorder="1" applyAlignment="1">
      <alignment horizontal="center" vertical="center"/>
    </xf>
    <xf numFmtId="0" fontId="38" fillId="0" borderId="1" xfId="3" applyFont="1" applyBorder="1" applyAlignment="1">
      <alignment horizontal="left" vertical="center"/>
    </xf>
    <xf numFmtId="0" fontId="39" fillId="14" borderId="1" xfId="3" applyFont="1" applyFill="1" applyBorder="1" applyAlignment="1">
      <alignment horizontal="left" vertical="center"/>
    </xf>
    <xf numFmtId="0" fontId="39" fillId="0" borderId="1" xfId="3" applyFont="1" applyBorder="1" applyAlignment="1">
      <alignment horizontal="left"/>
    </xf>
    <xf numFmtId="0" fontId="41" fillId="8" borderId="1" xfId="3" applyFont="1" applyFill="1" applyBorder="1" applyAlignment="1" applyProtection="1">
      <alignment horizontal="left" vertical="center" wrapText="1"/>
      <protection hidden="1"/>
    </xf>
    <xf numFmtId="0" fontId="40" fillId="0" borderId="40" xfId="3" applyFont="1" applyBorder="1" applyAlignment="1">
      <alignment horizontal="center" vertical="center"/>
    </xf>
    <xf numFmtId="0" fontId="40" fillId="0" borderId="35" xfId="3" applyFont="1" applyBorder="1" applyAlignment="1">
      <alignment horizontal="center" vertical="center"/>
    </xf>
    <xf numFmtId="0" fontId="40" fillId="0" borderId="42" xfId="3" applyFont="1" applyBorder="1" applyAlignment="1">
      <alignment horizontal="center" vertical="center"/>
    </xf>
    <xf numFmtId="0" fontId="38" fillId="0" borderId="2" xfId="3" applyFont="1" applyBorder="1" applyAlignment="1">
      <alignment horizontal="left" vertical="center"/>
    </xf>
    <xf numFmtId="0" fontId="38" fillId="0" borderId="37" xfId="3" applyFont="1" applyBorder="1" applyAlignment="1">
      <alignment horizontal="left" vertical="center"/>
    </xf>
    <xf numFmtId="0" fontId="38" fillId="0" borderId="9" xfId="3" applyFont="1" applyBorder="1" applyAlignment="1">
      <alignment horizontal="left" vertical="center"/>
    </xf>
    <xf numFmtId="0" fontId="39" fillId="0" borderId="1" xfId="3" applyFont="1" applyBorder="1" applyAlignment="1" applyProtection="1">
      <alignment horizontal="left" vertical="center"/>
      <protection hidden="1"/>
    </xf>
    <xf numFmtId="0" fontId="40" fillId="0" borderId="10" xfId="3" applyFont="1" applyBorder="1" applyAlignment="1">
      <alignment horizontal="center" vertical="center"/>
    </xf>
    <xf numFmtId="0" fontId="39" fillId="0" borderId="1" xfId="3" applyFont="1" applyBorder="1" applyAlignment="1" applyProtection="1">
      <alignment horizontal="left"/>
      <protection hidden="1"/>
    </xf>
    <xf numFmtId="0" fontId="39" fillId="14" borderId="1" xfId="3" applyFont="1" applyFill="1" applyBorder="1" applyAlignment="1" applyProtection="1">
      <alignment horizontal="center" vertical="center" wrapText="1"/>
      <protection hidden="1"/>
    </xf>
    <xf numFmtId="14" fontId="49" fillId="19" borderId="3" xfId="10" applyNumberFormat="1" applyFont="1" applyFill="1" applyBorder="1" applyAlignment="1">
      <alignment horizontal="left" vertical="center" wrapText="1"/>
    </xf>
  </cellXfs>
  <cellStyles count="11">
    <cellStyle name="Moeda" xfId="1" builtinId="4"/>
    <cellStyle name="Moeda 2" xfId="9" xr:uid="{A23457D2-3F04-4BE8-8532-67BAA2233D03}"/>
    <cellStyle name="Moeda 4" xfId="5" xr:uid="{40508C29-F626-4EDD-8454-97D51FBA0450}"/>
    <cellStyle name="Normal" xfId="0" builtinId="0"/>
    <cellStyle name="Normal 2 2" xfId="6" xr:uid="{E4C88B8C-714E-442E-9F78-DA0E7F7A1497}"/>
    <cellStyle name="Normal 3" xfId="3" xr:uid="{665FA9B4-05C0-48C6-95AB-6A111FE50737}"/>
    <cellStyle name="Normal 4" xfId="10" xr:uid="{F9380F4E-3D21-4E94-B5DE-BCFB998A323E}"/>
    <cellStyle name="Porcentagem 3" xfId="7" xr:uid="{39C73742-CBFE-4243-8296-C9FCD7B41C73}"/>
    <cellStyle name="Porcentagem 4" xfId="4" xr:uid="{BB182C66-31CD-402E-9E1A-20E322E16E7E}"/>
    <cellStyle name="Vírgula" xfId="2" builtinId="3"/>
    <cellStyle name="Vírgula 2" xfId="8" xr:uid="{F4A65DDA-26B6-4C51-8E0C-1E3662441A58}"/>
  </cellStyles>
  <dxfs count="32">
    <dxf>
      <font>
        <b val="0"/>
        <i val="0"/>
        <color theme="1"/>
      </font>
    </dxf>
    <dxf>
      <font>
        <b val="0"/>
        <i val="0"/>
        <color theme="1"/>
      </font>
    </dxf>
    <dxf>
      <font>
        <b val="0"/>
        <i val="0"/>
        <color theme="1"/>
      </font>
    </dxf>
    <dxf>
      <font>
        <b val="0"/>
        <i val="0"/>
        <color theme="1"/>
      </font>
    </dxf>
    <dxf>
      <font>
        <b val="0"/>
        <i val="0"/>
        <color theme="1"/>
      </font>
    </dxf>
    <dxf>
      <font>
        <b val="0"/>
        <i val="0"/>
        <color theme="1"/>
      </font>
    </dxf>
    <dxf>
      <font>
        <b val="0"/>
        <i val="0"/>
        <color theme="1"/>
      </font>
    </dxf>
    <dxf>
      <font>
        <b val="0"/>
        <i val="0"/>
        <color theme="1"/>
      </font>
    </dxf>
    <dxf>
      <font>
        <b val="0"/>
        <i val="0"/>
        <color theme="1"/>
      </font>
    </dxf>
    <dxf>
      <font>
        <b val="0"/>
        <i val="0"/>
        <color theme="1"/>
      </font>
    </dxf>
    <dxf>
      <font>
        <b val="0"/>
        <i val="0"/>
        <color theme="1"/>
      </font>
    </dxf>
    <dxf>
      <font>
        <b val="0"/>
        <i val="0"/>
        <color theme="1"/>
      </font>
    </dxf>
    <dxf>
      <font>
        <b val="0"/>
        <i val="0"/>
        <color theme="1"/>
      </font>
    </dxf>
    <dxf>
      <font>
        <b val="0"/>
        <i val="0"/>
        <color theme="1"/>
      </font>
    </dxf>
    <dxf>
      <font>
        <b val="0"/>
        <i val="0"/>
        <color theme="1"/>
      </font>
    </dxf>
    <dxf>
      <font>
        <b val="0"/>
        <i val="0"/>
        <color theme="1"/>
      </font>
    </dxf>
    <dxf>
      <font>
        <b val="0"/>
        <i val="0"/>
        <color theme="1"/>
      </font>
    </dxf>
    <dxf>
      <font>
        <b val="0"/>
        <i val="0"/>
        <color theme="1"/>
      </font>
    </dxf>
    <dxf>
      <font>
        <b val="0"/>
        <i val="0"/>
        <color theme="1"/>
      </font>
    </dxf>
    <dxf>
      <font>
        <b val="0"/>
        <i val="0"/>
        <color theme="1"/>
      </font>
    </dxf>
    <dxf>
      <font>
        <b val="0"/>
        <i val="0"/>
        <color theme="1"/>
      </font>
    </dxf>
    <dxf>
      <font>
        <b val="0"/>
        <i val="0"/>
        <color theme="1"/>
      </font>
    </dxf>
    <dxf>
      <font>
        <b val="0"/>
        <i val="0"/>
        <color theme="1"/>
      </font>
    </dxf>
    <dxf>
      <font>
        <b val="0"/>
        <i val="0"/>
        <color theme="1"/>
      </font>
    </dxf>
    <dxf>
      <font>
        <b val="0"/>
        <i val="0"/>
        <color theme="1"/>
      </font>
    </dxf>
    <dxf>
      <font>
        <b val="0"/>
        <i val="0"/>
        <color theme="1"/>
      </font>
    </dxf>
    <dxf>
      <font>
        <b val="0"/>
        <i val="0"/>
        <color theme="1"/>
      </font>
    </dxf>
    <dxf>
      <font>
        <b val="0"/>
        <i val="0"/>
        <color theme="1"/>
      </font>
    </dxf>
    <dxf>
      <font>
        <b val="0"/>
        <i val="0"/>
        <color theme="1"/>
      </font>
    </dxf>
    <dxf>
      <font>
        <b val="0"/>
        <i val="0"/>
        <color theme="1"/>
      </font>
    </dxf>
    <dxf>
      <font>
        <b val="0"/>
        <i val="0"/>
        <color theme="1"/>
      </font>
    </dxf>
    <dxf>
      <font>
        <b val="0"/>
        <i val="0"/>
        <color theme="1"/>
      </font>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FBFBF"/>
      <rgbColor rgb="FF808080"/>
      <rgbColor rgb="FF9999FF"/>
      <rgbColor rgb="FF993366"/>
      <rgbColor rgb="FFE7E6E6"/>
      <rgbColor rgb="FFDAE3F3"/>
      <rgbColor rgb="FF660066"/>
      <rgbColor rgb="FFFF8080"/>
      <rgbColor rgb="FF0066CC"/>
      <rgbColor rgb="FFD0CECE"/>
      <rgbColor rgb="FF000080"/>
      <rgbColor rgb="FFFF00FF"/>
      <rgbColor rgb="FFFFFF00"/>
      <rgbColor rgb="FF00FFFF"/>
      <rgbColor rgb="FF800080"/>
      <rgbColor rgb="FF800000"/>
      <rgbColor rgb="FF008080"/>
      <rgbColor rgb="FF0000FF"/>
      <rgbColor rgb="FF00CCFF"/>
      <rgbColor rgb="FFD9E2F3"/>
      <rgbColor rgb="FFD9D9D9"/>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162937"/>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theme" Target="theme/theme1.xml"/><Relationship Id="rId47" Type="http://schemas.openxmlformats.org/officeDocument/2006/relationships/customXml" Target="../customXml/item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styles" Target="styles.xml"/><Relationship Id="rId48" Type="http://schemas.openxmlformats.org/officeDocument/2006/relationships/customXml" Target="../customXml/item3.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customXml" Target="../customXml/item1.xml"/><Relationship Id="rId20" Type="http://schemas.openxmlformats.org/officeDocument/2006/relationships/worksheet" Target="worksheets/sheet20.xml"/><Relationship Id="rId41" Type="http://schemas.openxmlformats.org/officeDocument/2006/relationships/worksheet" Target="worksheets/sheet4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a:fillStyleLst>
        <a:solidFill>
          <a:schemeClr val="phClr"/>
        </a:solidFill>
        <a:gradFill>
          <a:gsLst>
            <a:gs pos="0">
              <a:schemeClr val="phClr">
                <a:lumMod val="110000"/>
                <a:tint val="67000"/>
              </a:schemeClr>
            </a:gs>
            <a:gs pos="50000">
              <a:schemeClr val="phClr">
                <a:lumMod val="105000"/>
                <a:tint val="73000"/>
              </a:schemeClr>
            </a:gs>
            <a:gs pos="100000">
              <a:schemeClr val="phClr">
                <a:lumMod val="105000"/>
                <a:tint val="81000"/>
              </a:schemeClr>
            </a:gs>
          </a:gsLst>
          <a:lin ang="5400000" scaled="0"/>
          <a:tileRect/>
        </a:gradFill>
        <a:gradFill>
          <a:gsLst>
            <a:gs pos="0">
              <a:schemeClr val="phClr">
                <a:lumMod val="102000"/>
                <a:tint val="94000"/>
              </a:schemeClr>
            </a:gs>
            <a:gs pos="50000">
              <a:schemeClr val="phClr">
                <a:lumMod val="100000"/>
                <a:shade val="100000"/>
              </a:schemeClr>
            </a:gs>
            <a:gs pos="100000">
              <a:schemeClr val="phClr">
                <a:lumMod val="99000"/>
                <a:shade val="78000"/>
              </a:schemeClr>
            </a:gs>
          </a:gsLst>
          <a:lin ang="5400000" scaled="0"/>
          <a:tileRect/>
        </a:gradFill>
      </a:fillStyleLst>
      <a:lnStyleLst>
        <a:ln w="6350" cap="flat" cmpd="sng" algn="ctr">
          <a:prstDash val="solid"/>
          <a:miter lim="800000"/>
        </a:ln>
        <a:ln w="12700" cap="flat" cmpd="sng" algn="ctr">
          <a:prstDash val="solid"/>
          <a:miter lim="800000"/>
        </a:ln>
        <a:ln w="19050" cap="flat" cmpd="sng" algn="ctr">
          <a:prstDash val="solid"/>
          <a:miter lim="800000"/>
        </a:ln>
      </a:lnStyleLst>
      <a:effectStyleLst>
        <a:effectStyle>
          <a:effectLst/>
        </a:effectStyle>
        <a:effectStyle>
          <a:effectLst/>
        </a:effectStyle>
        <a:effectStyle>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000">
              <a:schemeClr val="phClr">
                <a:tint val="98000"/>
                <a:shade val="90000"/>
                <a:lumMod val="103000"/>
              </a:schemeClr>
            </a:gs>
            <a:gs pos="100000">
              <a:schemeClr val="phClr">
                <a:shade val="63000"/>
              </a:schemeClr>
            </a:gs>
          </a:gsLst>
          <a:lin ang="5400000" scaled="0"/>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A615D8-3495-4D9C-AEC3-F08F59D99558}">
  <sheetPr>
    <tabColor rgb="FF00B050"/>
  </sheetPr>
  <dimension ref="A1:Q17"/>
  <sheetViews>
    <sheetView workbookViewId="0">
      <selection activeCell="A6" sqref="A6:Q6"/>
    </sheetView>
  </sheetViews>
  <sheetFormatPr defaultRowHeight="15" x14ac:dyDescent="0.25"/>
  <cols>
    <col min="8" max="8" width="10.5703125" customWidth="1"/>
    <col min="17" max="17" width="15.5703125" customWidth="1"/>
  </cols>
  <sheetData>
    <row r="1" spans="1:17" ht="15.75" thickBot="1" x14ac:dyDescent="0.3">
      <c r="A1" s="258" t="s">
        <v>272</v>
      </c>
      <c r="B1" s="258"/>
      <c r="C1" s="258"/>
      <c r="D1" s="258"/>
      <c r="E1" s="258"/>
      <c r="F1" s="258"/>
      <c r="G1" s="258"/>
      <c r="H1" s="258"/>
      <c r="I1" s="258"/>
      <c r="J1" s="258"/>
      <c r="K1" s="258"/>
      <c r="L1" s="258"/>
      <c r="M1" s="258"/>
      <c r="N1" s="258"/>
      <c r="O1" s="258"/>
      <c r="P1" s="258"/>
      <c r="Q1" s="258"/>
    </row>
    <row r="2" spans="1:17" ht="51" customHeight="1" thickBot="1" x14ac:dyDescent="0.3">
      <c r="A2" s="259" t="s">
        <v>273</v>
      </c>
      <c r="B2" s="259"/>
      <c r="C2" s="259"/>
      <c r="D2" s="259"/>
      <c r="E2" s="259"/>
      <c r="F2" s="259"/>
      <c r="G2" s="259"/>
      <c r="H2" s="259"/>
      <c r="I2" s="259"/>
      <c r="J2" s="259"/>
      <c r="K2" s="259"/>
      <c r="L2" s="259"/>
      <c r="M2" s="259"/>
      <c r="N2" s="259"/>
      <c r="O2" s="259"/>
      <c r="P2" s="259"/>
      <c r="Q2" s="259"/>
    </row>
    <row r="3" spans="1:17" ht="16.5" thickBot="1" x14ac:dyDescent="0.3">
      <c r="A3" s="260" t="s">
        <v>274</v>
      </c>
      <c r="B3" s="260"/>
      <c r="C3" s="260"/>
      <c r="D3" s="251" t="s">
        <v>311</v>
      </c>
      <c r="E3" s="251"/>
      <c r="F3" s="251"/>
      <c r="G3" s="251"/>
      <c r="H3" s="251"/>
      <c r="I3" s="251"/>
      <c r="J3" s="251"/>
      <c r="K3" s="251"/>
      <c r="L3" s="251"/>
      <c r="M3" s="251"/>
      <c r="N3" s="251"/>
      <c r="O3" s="251"/>
      <c r="P3" s="251"/>
      <c r="Q3" s="251"/>
    </row>
    <row r="4" spans="1:17" ht="43.5" customHeight="1" thickBot="1" x14ac:dyDescent="0.3">
      <c r="A4" s="250" t="s">
        <v>275</v>
      </c>
      <c r="B4" s="250"/>
      <c r="C4" s="250"/>
      <c r="D4" s="251" t="s">
        <v>300</v>
      </c>
      <c r="E4" s="251"/>
      <c r="F4" s="251"/>
      <c r="G4" s="251"/>
      <c r="H4" s="251"/>
      <c r="I4" s="251"/>
      <c r="J4" s="251"/>
      <c r="K4" s="251"/>
      <c r="L4" s="251"/>
      <c r="M4" s="251"/>
      <c r="N4" s="251"/>
      <c r="O4" s="251"/>
      <c r="P4" s="251"/>
      <c r="Q4" s="251"/>
    </row>
    <row r="5" spans="1:17" ht="16.5" thickBot="1" x14ac:dyDescent="0.3">
      <c r="A5" s="250" t="s">
        <v>276</v>
      </c>
      <c r="B5" s="250"/>
      <c r="C5" s="250"/>
      <c r="D5" s="337">
        <v>46223</v>
      </c>
      <c r="E5" s="251"/>
      <c r="F5" s="251"/>
      <c r="G5" s="251"/>
      <c r="H5" s="251"/>
      <c r="I5" s="251"/>
      <c r="J5" s="251"/>
      <c r="K5" s="251"/>
      <c r="L5" s="251"/>
      <c r="M5" s="251"/>
      <c r="N5" s="251"/>
      <c r="O5" s="251"/>
      <c r="P5" s="251"/>
      <c r="Q5" s="251"/>
    </row>
    <row r="6" spans="1:17" ht="15.75" thickBot="1" x14ac:dyDescent="0.3">
      <c r="A6" s="252" t="s">
        <v>277</v>
      </c>
      <c r="B6" s="252"/>
      <c r="C6" s="252"/>
      <c r="D6" s="252"/>
      <c r="E6" s="252"/>
      <c r="F6" s="252"/>
      <c r="G6" s="252"/>
      <c r="H6" s="252"/>
      <c r="I6" s="252"/>
      <c r="J6" s="252"/>
      <c r="K6" s="252"/>
      <c r="L6" s="252"/>
      <c r="M6" s="252"/>
      <c r="N6" s="252"/>
      <c r="O6" s="252"/>
      <c r="P6" s="252"/>
      <c r="Q6" s="252"/>
    </row>
    <row r="7" spans="1:17" ht="15.75" thickBot="1" x14ac:dyDescent="0.3">
      <c r="A7" s="253" t="s">
        <v>299</v>
      </c>
      <c r="B7" s="254"/>
      <c r="C7" s="254"/>
      <c r="D7" s="254"/>
      <c r="E7" s="254"/>
      <c r="F7" s="254"/>
      <c r="G7" s="254"/>
      <c r="H7" s="254"/>
      <c r="I7" s="254"/>
      <c r="J7" s="254"/>
      <c r="K7" s="254"/>
      <c r="L7" s="254"/>
      <c r="M7" s="254"/>
      <c r="N7" s="254"/>
      <c r="O7" s="254"/>
      <c r="P7" s="254"/>
      <c r="Q7" s="255"/>
    </row>
    <row r="8" spans="1:17" ht="15.75" thickBot="1" x14ac:dyDescent="0.3">
      <c r="A8" s="217" t="s">
        <v>278</v>
      </c>
      <c r="B8" s="256" t="s">
        <v>279</v>
      </c>
      <c r="C8" s="256"/>
      <c r="D8" s="256"/>
      <c r="E8" s="257" t="s">
        <v>280</v>
      </c>
      <c r="F8" s="257"/>
      <c r="G8" s="257"/>
      <c r="H8" s="257"/>
      <c r="I8" s="256" t="s">
        <v>281</v>
      </c>
      <c r="J8" s="256"/>
      <c r="K8" s="256"/>
      <c r="L8" s="256"/>
      <c r="M8" s="256"/>
      <c r="N8" s="256"/>
      <c r="O8" s="256"/>
      <c r="P8" s="256"/>
      <c r="Q8" s="256"/>
    </row>
    <row r="9" spans="1:17" ht="15.75" thickBot="1" x14ac:dyDescent="0.3">
      <c r="A9" s="218">
        <v>1</v>
      </c>
      <c r="B9" s="245" t="s">
        <v>282</v>
      </c>
      <c r="C9" s="245"/>
      <c r="D9" s="245"/>
      <c r="E9" s="219" t="s">
        <v>283</v>
      </c>
      <c r="F9" s="219"/>
      <c r="G9" s="219"/>
      <c r="H9" s="219"/>
      <c r="I9" s="246" t="s">
        <v>284</v>
      </c>
      <c r="J9" s="246"/>
      <c r="K9" s="246"/>
      <c r="L9" s="246"/>
      <c r="M9" s="246"/>
      <c r="N9" s="246"/>
      <c r="O9" s="246"/>
      <c r="P9" s="246"/>
      <c r="Q9" s="246"/>
    </row>
    <row r="10" spans="1:17" ht="38.25" customHeight="1" thickBot="1" x14ac:dyDescent="0.3">
      <c r="A10" s="218">
        <v>2</v>
      </c>
      <c r="B10" s="247" t="s">
        <v>285</v>
      </c>
      <c r="C10" s="247"/>
      <c r="D10" s="247"/>
      <c r="E10" s="248" t="s">
        <v>286</v>
      </c>
      <c r="F10" s="248"/>
      <c r="G10" s="248"/>
      <c r="H10" s="248"/>
      <c r="I10" s="244" t="s">
        <v>287</v>
      </c>
      <c r="J10" s="244"/>
      <c r="K10" s="244"/>
      <c r="L10" s="244"/>
      <c r="M10" s="244"/>
      <c r="N10" s="244"/>
      <c r="O10" s="244"/>
      <c r="P10" s="244"/>
      <c r="Q10" s="244"/>
    </row>
    <row r="11" spans="1:17" ht="197.25" customHeight="1" thickBot="1" x14ac:dyDescent="0.3">
      <c r="A11" s="218">
        <v>3</v>
      </c>
      <c r="B11" s="249" t="s">
        <v>288</v>
      </c>
      <c r="C11" s="249"/>
      <c r="D11" s="249"/>
      <c r="E11" s="244" t="s">
        <v>289</v>
      </c>
      <c r="F11" s="244"/>
      <c r="G11" s="244"/>
      <c r="H11" s="244"/>
      <c r="I11" s="244" t="s">
        <v>290</v>
      </c>
      <c r="J11" s="244"/>
      <c r="K11" s="244"/>
      <c r="L11" s="244"/>
      <c r="M11" s="244"/>
      <c r="N11" s="244"/>
      <c r="O11" s="244"/>
      <c r="P11" s="244"/>
      <c r="Q11" s="244"/>
    </row>
    <row r="12" spans="1:17" s="34" customFormat="1" ht="80.25" customHeight="1" thickBot="1" x14ac:dyDescent="0.3">
      <c r="A12" s="218">
        <v>4</v>
      </c>
      <c r="B12" s="243" t="s">
        <v>301</v>
      </c>
      <c r="C12" s="243"/>
      <c r="D12" s="243"/>
      <c r="E12" s="244" t="s">
        <v>303</v>
      </c>
      <c r="F12" s="244"/>
      <c r="G12" s="244"/>
      <c r="H12" s="244"/>
      <c r="I12" s="224" t="s">
        <v>306</v>
      </c>
      <c r="J12" s="225"/>
      <c r="K12" s="225"/>
      <c r="L12" s="225"/>
      <c r="M12" s="225"/>
      <c r="N12" s="225"/>
      <c r="O12" s="225"/>
      <c r="P12" s="225"/>
      <c r="Q12" s="226"/>
    </row>
    <row r="13" spans="1:17" s="34" customFormat="1" ht="75" customHeight="1" thickBot="1" x14ac:dyDescent="0.3">
      <c r="A13" s="218">
        <v>5</v>
      </c>
      <c r="B13" s="243" t="s">
        <v>291</v>
      </c>
      <c r="C13" s="243"/>
      <c r="D13" s="243"/>
      <c r="E13" s="244" t="s">
        <v>304</v>
      </c>
      <c r="F13" s="244"/>
      <c r="G13" s="244"/>
      <c r="H13" s="244"/>
      <c r="I13" s="227" t="s">
        <v>309</v>
      </c>
      <c r="J13" s="228"/>
      <c r="K13" s="228"/>
      <c r="L13" s="228"/>
      <c r="M13" s="228"/>
      <c r="N13" s="228"/>
      <c r="O13" s="228"/>
      <c r="P13" s="228"/>
      <c r="Q13" s="229"/>
    </row>
    <row r="14" spans="1:17" s="34" customFormat="1" ht="123" customHeight="1" thickBot="1" x14ac:dyDescent="0.3">
      <c r="A14" s="218">
        <v>6</v>
      </c>
      <c r="B14" s="243" t="s">
        <v>302</v>
      </c>
      <c r="C14" s="243"/>
      <c r="D14" s="243"/>
      <c r="E14" s="244" t="s">
        <v>305</v>
      </c>
      <c r="F14" s="244"/>
      <c r="G14" s="244"/>
      <c r="H14" s="244"/>
      <c r="I14" s="230"/>
      <c r="J14" s="231"/>
      <c r="K14" s="231"/>
      <c r="L14" s="231"/>
      <c r="M14" s="231"/>
      <c r="N14" s="231"/>
      <c r="O14" s="231"/>
      <c r="P14" s="231"/>
      <c r="Q14" s="232"/>
    </row>
    <row r="15" spans="1:17" ht="35.1" customHeight="1" thickBot="1" x14ac:dyDescent="0.3">
      <c r="A15" s="218">
        <v>7</v>
      </c>
      <c r="B15" s="240" t="s">
        <v>292</v>
      </c>
      <c r="C15" s="240"/>
      <c r="D15" s="240"/>
      <c r="E15" s="241" t="s">
        <v>293</v>
      </c>
      <c r="F15" s="241"/>
      <c r="G15" s="241"/>
      <c r="H15" s="241"/>
      <c r="I15" s="242" t="s">
        <v>294</v>
      </c>
      <c r="J15" s="242"/>
      <c r="K15" s="242"/>
      <c r="L15" s="242"/>
      <c r="M15" s="242"/>
      <c r="N15" s="242"/>
      <c r="O15" s="242"/>
      <c r="P15" s="242"/>
      <c r="Q15" s="242"/>
    </row>
    <row r="16" spans="1:17" ht="181.5" customHeight="1" thickBot="1" x14ac:dyDescent="0.3">
      <c r="A16" s="220" t="s">
        <v>307</v>
      </c>
      <c r="B16" s="233" t="s">
        <v>288</v>
      </c>
      <c r="C16" s="233"/>
      <c r="D16" s="233"/>
      <c r="E16" s="234" t="s">
        <v>295</v>
      </c>
      <c r="F16" s="235"/>
      <c r="G16" s="235"/>
      <c r="H16" s="236"/>
      <c r="I16" s="237" t="s">
        <v>310</v>
      </c>
      <c r="J16" s="238"/>
      <c r="K16" s="238"/>
      <c r="L16" s="238"/>
      <c r="M16" s="238"/>
      <c r="N16" s="238"/>
      <c r="O16" s="238"/>
      <c r="P16" s="238"/>
      <c r="Q16" s="239"/>
    </row>
    <row r="17" spans="1:17" ht="42" customHeight="1" thickBot="1" x14ac:dyDescent="0.3">
      <c r="A17" s="218">
        <v>41</v>
      </c>
      <c r="B17" s="221" t="s">
        <v>296</v>
      </c>
      <c r="C17" s="221"/>
      <c r="D17" s="221"/>
      <c r="E17" s="222" t="s">
        <v>297</v>
      </c>
      <c r="F17" s="222"/>
      <c r="G17" s="222"/>
      <c r="H17" s="222"/>
      <c r="I17" s="223" t="s">
        <v>298</v>
      </c>
      <c r="J17" s="223"/>
      <c r="K17" s="223"/>
      <c r="L17" s="223"/>
      <c r="M17" s="223"/>
      <c r="N17" s="223"/>
      <c r="O17" s="223"/>
      <c r="P17" s="223"/>
      <c r="Q17" s="223"/>
    </row>
  </sheetData>
  <mergeCells count="38">
    <mergeCell ref="A1:Q1"/>
    <mergeCell ref="A2:Q2"/>
    <mergeCell ref="A3:C3"/>
    <mergeCell ref="D3:Q3"/>
    <mergeCell ref="A4:C4"/>
    <mergeCell ref="D4:Q4"/>
    <mergeCell ref="A5:C5"/>
    <mergeCell ref="D5:Q5"/>
    <mergeCell ref="A6:Q6"/>
    <mergeCell ref="A7:Q7"/>
    <mergeCell ref="B8:D8"/>
    <mergeCell ref="E8:H8"/>
    <mergeCell ref="I8:Q8"/>
    <mergeCell ref="E14:H14"/>
    <mergeCell ref="B9:D9"/>
    <mergeCell ref="I9:Q9"/>
    <mergeCell ref="B10:D10"/>
    <mergeCell ref="E10:H10"/>
    <mergeCell ref="I10:Q10"/>
    <mergeCell ref="B11:D11"/>
    <mergeCell ref="E11:H11"/>
    <mergeCell ref="I11:Q11"/>
    <mergeCell ref="B17:D17"/>
    <mergeCell ref="E17:H17"/>
    <mergeCell ref="I17:Q17"/>
    <mergeCell ref="I12:Q12"/>
    <mergeCell ref="I13:Q14"/>
    <mergeCell ref="B16:D16"/>
    <mergeCell ref="E16:H16"/>
    <mergeCell ref="I16:Q16"/>
    <mergeCell ref="B15:D15"/>
    <mergeCell ref="E15:H15"/>
    <mergeCell ref="I15:Q15"/>
    <mergeCell ref="B12:D12"/>
    <mergeCell ref="E12:H12"/>
    <mergeCell ref="B13:D13"/>
    <mergeCell ref="E13:H13"/>
    <mergeCell ref="B14:D14"/>
  </mergeCells>
  <pageMargins left="0.511811024" right="0.511811024" top="0.78740157499999996" bottom="0.78740157499999996" header="0.31496062000000002" footer="0.3149606200000000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D59630-15D3-46FF-B230-8B23CB5C4A5B}">
  <sheetPr>
    <tabColor rgb="FFFF0000"/>
  </sheetPr>
  <dimension ref="A1:D86"/>
  <sheetViews>
    <sheetView zoomScaleNormal="100" workbookViewId="0">
      <selection sqref="A1:D1"/>
    </sheetView>
  </sheetViews>
  <sheetFormatPr defaultColWidth="0" defaultRowHeight="12" zeroHeight="1" x14ac:dyDescent="0.2"/>
  <cols>
    <col min="1" max="1" width="5.85546875" style="89" customWidth="1"/>
    <col min="2" max="2" width="83.28515625" style="89" customWidth="1"/>
    <col min="3" max="3" width="12.42578125" style="89" customWidth="1"/>
    <col min="4" max="4" width="15.42578125" style="89" customWidth="1"/>
    <col min="5" max="5" width="9.140625" style="89" hidden="1" customWidth="1"/>
    <col min="6" max="16384" width="9.140625" style="89" hidden="1"/>
  </cols>
  <sheetData>
    <row r="1" spans="1:4" ht="18.75" thickBot="1" x14ac:dyDescent="0.25">
      <c r="A1" s="320" t="str">
        <f>Perfis!B5</f>
        <v>Analista de Testes/Qualidade - Júnior</v>
      </c>
      <c r="B1" s="321"/>
      <c r="C1" s="321"/>
      <c r="D1" s="322"/>
    </row>
    <row r="2" spans="1:4" x14ac:dyDescent="0.2">
      <c r="A2" s="136"/>
      <c r="B2" s="136"/>
      <c r="C2" s="136"/>
      <c r="D2" s="136"/>
    </row>
    <row r="3" spans="1:4" ht="18" x14ac:dyDescent="0.2">
      <c r="A3" s="313" t="s">
        <v>95</v>
      </c>
      <c r="B3" s="314"/>
      <c r="C3" s="314"/>
      <c r="D3" s="315"/>
    </row>
    <row r="4" spans="1:4" x14ac:dyDescent="0.2">
      <c r="A4" s="305" t="s">
        <v>96</v>
      </c>
      <c r="B4" s="306"/>
      <c r="C4" s="306"/>
      <c r="D4" s="307"/>
    </row>
    <row r="5" spans="1:4" x14ac:dyDescent="0.2">
      <c r="A5" s="107">
        <v>1</v>
      </c>
      <c r="B5" s="108" t="s">
        <v>97</v>
      </c>
      <c r="C5" s="109"/>
      <c r="D5" s="107" t="s">
        <v>98</v>
      </c>
    </row>
    <row r="6" spans="1:4" x14ac:dyDescent="0.2">
      <c r="A6" s="70" t="s">
        <v>99</v>
      </c>
      <c r="B6" s="71" t="s">
        <v>100</v>
      </c>
      <c r="C6" s="72">
        <v>1</v>
      </c>
      <c r="D6" s="85">
        <f>_xlfn.XLOOKUP(A1,Perfis!B3:B35,Perfis!C3:C35)</f>
        <v>0</v>
      </c>
    </row>
    <row r="7" spans="1:4" x14ac:dyDescent="0.2">
      <c r="A7" s="86" t="s">
        <v>101</v>
      </c>
      <c r="B7" s="110"/>
      <c r="C7" s="111"/>
      <c r="D7" s="88">
        <f>SUM(D6)</f>
        <v>0</v>
      </c>
    </row>
    <row r="8" spans="1:4" x14ac:dyDescent="0.2">
      <c r="A8" s="73"/>
      <c r="B8" s="74"/>
      <c r="C8" s="75"/>
      <c r="D8" s="76"/>
    </row>
    <row r="9" spans="1:4" x14ac:dyDescent="0.2">
      <c r="A9" s="305" t="s">
        <v>102</v>
      </c>
      <c r="B9" s="306"/>
      <c r="C9" s="306"/>
      <c r="D9" s="307"/>
    </row>
    <row r="10" spans="1:4" x14ac:dyDescent="0.2">
      <c r="A10" s="316" t="s">
        <v>103</v>
      </c>
      <c r="B10" s="317"/>
      <c r="C10" s="317"/>
      <c r="D10" s="318"/>
    </row>
    <row r="11" spans="1:4" x14ac:dyDescent="0.2">
      <c r="A11" s="112" t="s">
        <v>104</v>
      </c>
      <c r="B11" s="108" t="s">
        <v>97</v>
      </c>
      <c r="C11" s="113" t="s">
        <v>105</v>
      </c>
      <c r="D11" s="112" t="s">
        <v>98</v>
      </c>
    </row>
    <row r="12" spans="1:4" x14ac:dyDescent="0.2">
      <c r="A12" s="77" t="s">
        <v>99</v>
      </c>
      <c r="B12" s="78" t="s">
        <v>106</v>
      </c>
      <c r="C12" s="79">
        <v>8.3333333333333329E-2</v>
      </c>
      <c r="D12" s="114">
        <f>C12*$D$7</f>
        <v>0</v>
      </c>
    </row>
    <row r="13" spans="1:4" x14ac:dyDescent="0.2">
      <c r="A13" s="77" t="s">
        <v>107</v>
      </c>
      <c r="B13" s="78" t="s">
        <v>108</v>
      </c>
      <c r="C13" s="79">
        <v>7.7777777777777779E-2</v>
      </c>
      <c r="D13" s="114">
        <f>C13*$D$7</f>
        <v>0</v>
      </c>
    </row>
    <row r="14" spans="1:4" x14ac:dyDescent="0.2">
      <c r="A14" s="299" t="s">
        <v>109</v>
      </c>
      <c r="B14" s="300"/>
      <c r="C14" s="80">
        <f>SUM(C12:C13)</f>
        <v>0.16111111111111109</v>
      </c>
      <c r="D14" s="88">
        <f>SUM(D12:D13)</f>
        <v>0</v>
      </c>
    </row>
    <row r="15" spans="1:4" x14ac:dyDescent="0.2">
      <c r="A15" s="73"/>
      <c r="B15" s="74"/>
      <c r="C15" s="95"/>
      <c r="D15" s="76"/>
    </row>
    <row r="16" spans="1:4" x14ac:dyDescent="0.2">
      <c r="A16" s="316" t="s">
        <v>110</v>
      </c>
      <c r="B16" s="317"/>
      <c r="C16" s="317"/>
      <c r="D16" s="318"/>
    </row>
    <row r="17" spans="1:4" x14ac:dyDescent="0.2">
      <c r="A17" s="112" t="s">
        <v>111</v>
      </c>
      <c r="B17" s="108" t="s">
        <v>97</v>
      </c>
      <c r="C17" s="115" t="s">
        <v>105</v>
      </c>
      <c r="D17" s="112" t="s">
        <v>98</v>
      </c>
    </row>
    <row r="18" spans="1:4" x14ac:dyDescent="0.2">
      <c r="A18" s="77" t="s">
        <v>99</v>
      </c>
      <c r="B18" s="81" t="s">
        <v>112</v>
      </c>
      <c r="C18" s="79">
        <v>0.05</v>
      </c>
      <c r="D18" s="114">
        <f t="shared" ref="D18:D25" si="0">C18*($D$7+$D$14)</f>
        <v>0</v>
      </c>
    </row>
    <row r="19" spans="1:4" x14ac:dyDescent="0.2">
      <c r="A19" s="77" t="s">
        <v>107</v>
      </c>
      <c r="B19" s="82" t="s">
        <v>113</v>
      </c>
      <c r="C19" s="79">
        <v>2.5000000000000001E-2</v>
      </c>
      <c r="D19" s="114">
        <f t="shared" si="0"/>
        <v>0</v>
      </c>
    </row>
    <row r="20" spans="1:4" x14ac:dyDescent="0.2">
      <c r="A20" s="77" t="s">
        <v>114</v>
      </c>
      <c r="B20" s="82" t="s">
        <v>115</v>
      </c>
      <c r="C20" s="79">
        <v>0.03</v>
      </c>
      <c r="D20" s="114">
        <f t="shared" si="0"/>
        <v>0</v>
      </c>
    </row>
    <row r="21" spans="1:4" x14ac:dyDescent="0.2">
      <c r="A21" s="77" t="s">
        <v>116</v>
      </c>
      <c r="B21" s="82" t="s">
        <v>117</v>
      </c>
      <c r="C21" s="79">
        <v>1.4999999999999999E-2</v>
      </c>
      <c r="D21" s="114">
        <f t="shared" si="0"/>
        <v>0</v>
      </c>
    </row>
    <row r="22" spans="1:4" x14ac:dyDescent="0.2">
      <c r="A22" s="77" t="s">
        <v>118</v>
      </c>
      <c r="B22" s="82" t="s">
        <v>119</v>
      </c>
      <c r="C22" s="79">
        <v>0.01</v>
      </c>
      <c r="D22" s="114">
        <f t="shared" si="0"/>
        <v>0</v>
      </c>
    </row>
    <row r="23" spans="1:4" x14ac:dyDescent="0.2">
      <c r="A23" s="77" t="s">
        <v>120</v>
      </c>
      <c r="B23" s="78" t="s">
        <v>121</v>
      </c>
      <c r="C23" s="79">
        <v>6.0000000000000001E-3</v>
      </c>
      <c r="D23" s="114">
        <f t="shared" si="0"/>
        <v>0</v>
      </c>
    </row>
    <row r="24" spans="1:4" x14ac:dyDescent="0.2">
      <c r="A24" s="77" t="s">
        <v>122</v>
      </c>
      <c r="B24" s="82" t="s">
        <v>123</v>
      </c>
      <c r="C24" s="79">
        <v>2E-3</v>
      </c>
      <c r="D24" s="114">
        <f t="shared" si="0"/>
        <v>0</v>
      </c>
    </row>
    <row r="25" spans="1:4" x14ac:dyDescent="0.2">
      <c r="A25" s="77" t="s">
        <v>124</v>
      </c>
      <c r="B25" s="81" t="s">
        <v>125</v>
      </c>
      <c r="C25" s="79">
        <v>0.08</v>
      </c>
      <c r="D25" s="114">
        <f t="shared" si="0"/>
        <v>0</v>
      </c>
    </row>
    <row r="26" spans="1:4" x14ac:dyDescent="0.2">
      <c r="A26" s="308" t="s">
        <v>126</v>
      </c>
      <c r="B26" s="309"/>
      <c r="C26" s="117">
        <f>SUM(C18:C25)</f>
        <v>0.21800000000000003</v>
      </c>
      <c r="D26" s="118">
        <f>SUM(D18:D25)</f>
        <v>0</v>
      </c>
    </row>
    <row r="27" spans="1:4" x14ac:dyDescent="0.2">
      <c r="A27" s="73"/>
      <c r="B27" s="74"/>
      <c r="C27" s="119"/>
      <c r="D27" s="76"/>
    </row>
    <row r="28" spans="1:4" x14ac:dyDescent="0.2">
      <c r="A28" s="316" t="s">
        <v>127</v>
      </c>
      <c r="B28" s="317"/>
      <c r="C28" s="317"/>
      <c r="D28" s="318"/>
    </row>
    <row r="29" spans="1:4" x14ac:dyDescent="0.2">
      <c r="A29" s="112" t="s">
        <v>128</v>
      </c>
      <c r="B29" s="316" t="s">
        <v>97</v>
      </c>
      <c r="C29" s="318"/>
      <c r="D29" s="112" t="s">
        <v>98</v>
      </c>
    </row>
    <row r="30" spans="1:4" x14ac:dyDescent="0.2">
      <c r="A30" s="296" t="s">
        <v>99</v>
      </c>
      <c r="B30" s="83" t="s">
        <v>129</v>
      </c>
      <c r="C30" s="84"/>
      <c r="D30" s="85">
        <f>COMPOSICAO!D20*2*22</f>
        <v>242</v>
      </c>
    </row>
    <row r="31" spans="1:4" x14ac:dyDescent="0.2">
      <c r="A31" s="297"/>
      <c r="B31" s="83" t="s">
        <v>130</v>
      </c>
      <c r="C31" s="84"/>
      <c r="D31" s="85">
        <f>D6*COMPOSICAO!D21</f>
        <v>0</v>
      </c>
    </row>
    <row r="32" spans="1:4" x14ac:dyDescent="0.2">
      <c r="A32" s="298"/>
      <c r="B32" s="86" t="s">
        <v>131</v>
      </c>
      <c r="C32" s="87"/>
      <c r="D32" s="88">
        <f>IF(D30-D31&gt;0,D30-D31,0)</f>
        <v>242</v>
      </c>
    </row>
    <row r="33" spans="1:4" x14ac:dyDescent="0.2">
      <c r="A33" s="296" t="s">
        <v>107</v>
      </c>
      <c r="B33" s="83" t="s">
        <v>132</v>
      </c>
      <c r="C33" s="120"/>
      <c r="D33" s="85">
        <f>COMPOSICAO!D23*22</f>
        <v>814</v>
      </c>
    </row>
    <row r="34" spans="1:4" x14ac:dyDescent="0.2">
      <c r="A34" s="297"/>
      <c r="B34" s="83" t="s">
        <v>133</v>
      </c>
      <c r="C34" s="90">
        <v>0</v>
      </c>
      <c r="D34" s="85">
        <f>D33*C34</f>
        <v>0</v>
      </c>
    </row>
    <row r="35" spans="1:4" x14ac:dyDescent="0.2">
      <c r="A35" s="298"/>
      <c r="B35" s="86" t="s">
        <v>134</v>
      </c>
      <c r="C35" s="91"/>
      <c r="D35" s="88">
        <f>D33-D34</f>
        <v>814</v>
      </c>
    </row>
    <row r="36" spans="1:4" x14ac:dyDescent="0.2">
      <c r="A36" s="70" t="s">
        <v>114</v>
      </c>
      <c r="B36" s="83" t="s">
        <v>135</v>
      </c>
      <c r="C36" s="84"/>
      <c r="D36" s="92">
        <f>COMPOSICAO!D31</f>
        <v>184.85</v>
      </c>
    </row>
    <row r="37" spans="1:4" x14ac:dyDescent="0.2">
      <c r="A37" s="86" t="s">
        <v>136</v>
      </c>
      <c r="B37" s="110"/>
      <c r="C37" s="111"/>
      <c r="D37" s="88">
        <f>SUM(D32,D35,D36)</f>
        <v>1240.8499999999999</v>
      </c>
    </row>
    <row r="38" spans="1:4" x14ac:dyDescent="0.2">
      <c r="A38" s="73"/>
      <c r="B38" s="74"/>
      <c r="C38" s="75"/>
      <c r="D38" s="76"/>
    </row>
    <row r="39" spans="1:4" x14ac:dyDescent="0.2">
      <c r="A39" s="112">
        <v>2</v>
      </c>
      <c r="B39" s="121" t="s">
        <v>137</v>
      </c>
      <c r="C39" s="122"/>
      <c r="D39" s="112" t="s">
        <v>98</v>
      </c>
    </row>
    <row r="40" spans="1:4" x14ac:dyDescent="0.2">
      <c r="A40" s="70" t="s">
        <v>104</v>
      </c>
      <c r="B40" s="83" t="s">
        <v>138</v>
      </c>
      <c r="C40" s="123"/>
      <c r="D40" s="85">
        <f>D14</f>
        <v>0</v>
      </c>
    </row>
    <row r="41" spans="1:4" x14ac:dyDescent="0.2">
      <c r="A41" s="70" t="s">
        <v>111</v>
      </c>
      <c r="B41" s="83" t="s">
        <v>139</v>
      </c>
      <c r="C41" s="123"/>
      <c r="D41" s="85">
        <f>D26</f>
        <v>0</v>
      </c>
    </row>
    <row r="42" spans="1:4" x14ac:dyDescent="0.2">
      <c r="A42" s="70" t="s">
        <v>128</v>
      </c>
      <c r="B42" s="83" t="s">
        <v>140</v>
      </c>
      <c r="C42" s="123"/>
      <c r="D42" s="85">
        <f>D37</f>
        <v>1240.8499999999999</v>
      </c>
    </row>
    <row r="43" spans="1:4" x14ac:dyDescent="0.2">
      <c r="A43" s="299" t="s">
        <v>141</v>
      </c>
      <c r="B43" s="304"/>
      <c r="C43" s="124"/>
      <c r="D43" s="88">
        <f>SUM(D40:D42)</f>
        <v>1240.8499999999999</v>
      </c>
    </row>
    <row r="44" spans="1:4" x14ac:dyDescent="0.2">
      <c r="A44" s="73"/>
      <c r="B44" s="74"/>
      <c r="C44" s="75"/>
      <c r="D44" s="76"/>
    </row>
    <row r="45" spans="1:4" x14ac:dyDescent="0.2">
      <c r="A45" s="305" t="s">
        <v>142</v>
      </c>
      <c r="B45" s="306"/>
      <c r="C45" s="306"/>
      <c r="D45" s="307"/>
    </row>
    <row r="46" spans="1:4" x14ac:dyDescent="0.2">
      <c r="A46" s="112">
        <v>3</v>
      </c>
      <c r="B46" s="108" t="s">
        <v>97</v>
      </c>
      <c r="C46" s="125" t="s">
        <v>105</v>
      </c>
      <c r="D46" s="112" t="s">
        <v>98</v>
      </c>
    </row>
    <row r="47" spans="1:4" x14ac:dyDescent="0.2">
      <c r="A47" s="70" t="s">
        <v>99</v>
      </c>
      <c r="B47" s="83" t="s">
        <v>143</v>
      </c>
      <c r="C47" s="93">
        <v>4.1666666666666666E-3</v>
      </c>
      <c r="D47" s="114">
        <f t="shared" ref="D47:D52" si="1">C47*$D$7</f>
        <v>0</v>
      </c>
    </row>
    <row r="48" spans="1:4" x14ac:dyDescent="0.2">
      <c r="A48" s="70" t="s">
        <v>107</v>
      </c>
      <c r="B48" s="83" t="s">
        <v>144</v>
      </c>
      <c r="C48" s="93">
        <v>3.3333333333333332E-4</v>
      </c>
      <c r="D48" s="114">
        <f t="shared" si="1"/>
        <v>0</v>
      </c>
    </row>
    <row r="49" spans="1:4" x14ac:dyDescent="0.2">
      <c r="A49" s="77" t="s">
        <v>114</v>
      </c>
      <c r="B49" s="78" t="s">
        <v>145</v>
      </c>
      <c r="C49" s="93">
        <v>3.4399999999999993E-2</v>
      </c>
      <c r="D49" s="114">
        <f t="shared" si="1"/>
        <v>0</v>
      </c>
    </row>
    <row r="50" spans="1:4" x14ac:dyDescent="0.2">
      <c r="A50" s="70" t="s">
        <v>116</v>
      </c>
      <c r="B50" s="83" t="s">
        <v>146</v>
      </c>
      <c r="C50" s="93">
        <v>1.2444444444444444E-2</v>
      </c>
      <c r="D50" s="114">
        <f t="shared" si="1"/>
        <v>0</v>
      </c>
    </row>
    <row r="51" spans="1:4" x14ac:dyDescent="0.2">
      <c r="A51" s="70" t="s">
        <v>118</v>
      </c>
      <c r="B51" s="83" t="s">
        <v>147</v>
      </c>
      <c r="C51" s="93">
        <v>4.5631999999999999E-3</v>
      </c>
      <c r="D51" s="114">
        <f t="shared" si="1"/>
        <v>0</v>
      </c>
    </row>
    <row r="52" spans="1:4" x14ac:dyDescent="0.2">
      <c r="A52" s="70" t="s">
        <v>120</v>
      </c>
      <c r="B52" s="83" t="s">
        <v>148</v>
      </c>
      <c r="C52" s="93">
        <v>3.9680000000000005E-4</v>
      </c>
      <c r="D52" s="114">
        <f t="shared" si="1"/>
        <v>0</v>
      </c>
    </row>
    <row r="53" spans="1:4" x14ac:dyDescent="0.2">
      <c r="A53" s="299" t="s">
        <v>149</v>
      </c>
      <c r="B53" s="300"/>
      <c r="C53" s="94">
        <f>SUM(C47:C52)</f>
        <v>5.6304444444444435E-2</v>
      </c>
      <c r="D53" s="88">
        <f>SUM(D47:D52)</f>
        <v>0</v>
      </c>
    </row>
    <row r="54" spans="1:4" x14ac:dyDescent="0.2">
      <c r="A54" s="73"/>
      <c r="B54" s="74"/>
      <c r="C54" s="95"/>
      <c r="D54" s="76"/>
    </row>
    <row r="55" spans="1:4" x14ac:dyDescent="0.2">
      <c r="A55" s="305" t="s">
        <v>150</v>
      </c>
      <c r="B55" s="306"/>
      <c r="C55" s="306"/>
      <c r="D55" s="307"/>
    </row>
    <row r="56" spans="1:4" x14ac:dyDescent="0.2">
      <c r="A56" s="112">
        <v>4</v>
      </c>
      <c r="B56" s="108" t="s">
        <v>97</v>
      </c>
      <c r="C56" s="125" t="s">
        <v>105</v>
      </c>
      <c r="D56" s="112" t="s">
        <v>98</v>
      </c>
    </row>
    <row r="57" spans="1:4" x14ac:dyDescent="0.2">
      <c r="A57" s="299" t="s">
        <v>151</v>
      </c>
      <c r="B57" s="300"/>
      <c r="C57" s="96">
        <v>0</v>
      </c>
      <c r="D57" s="126">
        <v>0</v>
      </c>
    </row>
    <row r="58" spans="1:4" x14ac:dyDescent="0.2">
      <c r="A58" s="73"/>
      <c r="B58" s="74"/>
      <c r="C58" s="95"/>
      <c r="D58" s="76"/>
    </row>
    <row r="59" spans="1:4" x14ac:dyDescent="0.2">
      <c r="A59" s="305" t="s">
        <v>152</v>
      </c>
      <c r="B59" s="306"/>
      <c r="C59" s="306"/>
      <c r="D59" s="307"/>
    </row>
    <row r="60" spans="1:4" x14ac:dyDescent="0.2">
      <c r="A60" s="112">
        <v>5</v>
      </c>
      <c r="B60" s="127" t="s">
        <v>97</v>
      </c>
      <c r="C60" s="128"/>
      <c r="D60" s="129" t="s">
        <v>98</v>
      </c>
    </row>
    <row r="61" spans="1:4" x14ac:dyDescent="0.2">
      <c r="A61" s="86" t="s">
        <v>153</v>
      </c>
      <c r="B61" s="110"/>
      <c r="C61" s="87"/>
      <c r="D61" s="130">
        <v>0</v>
      </c>
    </row>
    <row r="62" spans="1:4" x14ac:dyDescent="0.2">
      <c r="A62" s="73"/>
      <c r="B62" s="74"/>
      <c r="C62" s="97"/>
      <c r="D62" s="76"/>
    </row>
    <row r="63" spans="1:4" x14ac:dyDescent="0.2">
      <c r="A63" s="305" t="s">
        <v>154</v>
      </c>
      <c r="B63" s="306"/>
      <c r="C63" s="306"/>
      <c r="D63" s="307"/>
    </row>
    <row r="64" spans="1:4" x14ac:dyDescent="0.2">
      <c r="A64" s="112">
        <v>6</v>
      </c>
      <c r="B64" s="108" t="s">
        <v>97</v>
      </c>
      <c r="C64" s="131" t="s">
        <v>105</v>
      </c>
      <c r="D64" s="112" t="s">
        <v>98</v>
      </c>
    </row>
    <row r="65" spans="1:4" x14ac:dyDescent="0.2">
      <c r="A65" s="98" t="s">
        <v>99</v>
      </c>
      <c r="B65" s="99" t="s">
        <v>155</v>
      </c>
      <c r="C65" s="100">
        <v>0.05</v>
      </c>
      <c r="D65" s="88">
        <f>C65*$D$81</f>
        <v>62.042499999999997</v>
      </c>
    </row>
    <row r="66" spans="1:4" x14ac:dyDescent="0.2">
      <c r="A66" s="98" t="s">
        <v>107</v>
      </c>
      <c r="B66" s="99" t="s">
        <v>156</v>
      </c>
      <c r="C66" s="100">
        <v>0.1</v>
      </c>
      <c r="D66" s="88">
        <f>C66*($D$81+$D$65)</f>
        <v>130.28925000000001</v>
      </c>
    </row>
    <row r="67" spans="1:4" x14ac:dyDescent="0.2">
      <c r="A67" s="98" t="s">
        <v>114</v>
      </c>
      <c r="B67" s="99" t="s">
        <v>157</v>
      </c>
      <c r="C67" s="100">
        <v>9.2499999999999999E-2</v>
      </c>
      <c r="D67" s="88">
        <f>((D65+D66+D81)/(1-C67))-(D65+D66+D81)</f>
        <v>146.08188636363639</v>
      </c>
    </row>
    <row r="68" spans="1:4" x14ac:dyDescent="0.2">
      <c r="A68" s="77" t="s">
        <v>158</v>
      </c>
      <c r="B68" s="101" t="s">
        <v>159</v>
      </c>
      <c r="C68" s="93">
        <v>6.4999999999999997E-3</v>
      </c>
      <c r="D68" s="88">
        <f>C68*$D$83</f>
        <v>0</v>
      </c>
    </row>
    <row r="69" spans="1:4" x14ac:dyDescent="0.2">
      <c r="A69" s="77" t="s">
        <v>160</v>
      </c>
      <c r="B69" s="101" t="s">
        <v>161</v>
      </c>
      <c r="C69" s="93">
        <v>0.03</v>
      </c>
      <c r="D69" s="88">
        <f>C69*$D$83</f>
        <v>0</v>
      </c>
    </row>
    <row r="70" spans="1:4" x14ac:dyDescent="0.2">
      <c r="A70" s="70" t="s">
        <v>162</v>
      </c>
      <c r="B70" s="71" t="s">
        <v>163</v>
      </c>
      <c r="C70" s="93">
        <v>0.02</v>
      </c>
      <c r="D70" s="88">
        <f>C70*$D$83</f>
        <v>0</v>
      </c>
    </row>
    <row r="71" spans="1:4" x14ac:dyDescent="0.2">
      <c r="A71" s="70" t="s">
        <v>164</v>
      </c>
      <c r="B71" s="102" t="s">
        <v>165</v>
      </c>
      <c r="C71" s="93">
        <v>3.5999999999999997E-2</v>
      </c>
      <c r="D71" s="88">
        <f>C71*$D$83</f>
        <v>0</v>
      </c>
    </row>
    <row r="72" spans="1:4" x14ac:dyDescent="0.2">
      <c r="A72" s="299" t="s">
        <v>166</v>
      </c>
      <c r="B72" s="300"/>
      <c r="C72" s="96">
        <f>SUM(C65:C67)</f>
        <v>0.24250000000000002</v>
      </c>
      <c r="D72" s="88">
        <f>SUM(D65:D67)</f>
        <v>338.41363636363639</v>
      </c>
    </row>
    <row r="73" spans="1:4" x14ac:dyDescent="0.2">
      <c r="A73" s="73"/>
      <c r="B73" s="74"/>
      <c r="C73" s="75"/>
      <c r="D73" s="76"/>
    </row>
    <row r="74" spans="1:4" x14ac:dyDescent="0.2">
      <c r="A74" s="301" t="s">
        <v>167</v>
      </c>
      <c r="B74" s="302"/>
      <c r="C74" s="302"/>
      <c r="D74" s="303"/>
    </row>
    <row r="75" spans="1:4" x14ac:dyDescent="0.2">
      <c r="A75" s="116" t="s">
        <v>168</v>
      </c>
      <c r="B75" s="132"/>
      <c r="C75" s="133"/>
      <c r="D75" s="112" t="s">
        <v>98</v>
      </c>
    </row>
    <row r="76" spans="1:4" x14ac:dyDescent="0.2">
      <c r="A76" s="70">
        <v>1</v>
      </c>
      <c r="B76" s="103" t="s">
        <v>169</v>
      </c>
      <c r="C76" s="104"/>
      <c r="D76" s="85">
        <f>D7</f>
        <v>0</v>
      </c>
    </row>
    <row r="77" spans="1:4" x14ac:dyDescent="0.2">
      <c r="A77" s="70">
        <v>2</v>
      </c>
      <c r="B77" s="103" t="s">
        <v>170</v>
      </c>
      <c r="C77" s="104"/>
      <c r="D77" s="85">
        <f>D43</f>
        <v>1240.8499999999999</v>
      </c>
    </row>
    <row r="78" spans="1:4" x14ac:dyDescent="0.2">
      <c r="A78" s="70">
        <v>3</v>
      </c>
      <c r="B78" s="103" t="s">
        <v>171</v>
      </c>
      <c r="C78" s="104"/>
      <c r="D78" s="85">
        <f>D53</f>
        <v>0</v>
      </c>
    </row>
    <row r="79" spans="1:4" x14ac:dyDescent="0.2">
      <c r="A79" s="70">
        <v>4</v>
      </c>
      <c r="B79" s="103" t="s">
        <v>172</v>
      </c>
      <c r="C79" s="104"/>
      <c r="D79" s="85">
        <v>0</v>
      </c>
    </row>
    <row r="80" spans="1:4" x14ac:dyDescent="0.2">
      <c r="A80" s="70">
        <v>5</v>
      </c>
      <c r="B80" s="103" t="s">
        <v>173</v>
      </c>
      <c r="C80" s="104"/>
      <c r="D80" s="85">
        <v>0</v>
      </c>
    </row>
    <row r="81" spans="1:4" x14ac:dyDescent="0.2">
      <c r="A81" s="134" t="s">
        <v>174</v>
      </c>
      <c r="B81" s="110"/>
      <c r="C81" s="111"/>
      <c r="D81" s="88">
        <f>SUM(D76:D80)</f>
        <v>1240.8499999999999</v>
      </c>
    </row>
    <row r="82" spans="1:4" x14ac:dyDescent="0.2">
      <c r="A82" s="70">
        <v>6</v>
      </c>
      <c r="B82" s="103" t="s">
        <v>175</v>
      </c>
      <c r="C82" s="104"/>
      <c r="D82" s="85">
        <f>D72</f>
        <v>338.41363636363639</v>
      </c>
    </row>
    <row r="83" spans="1:4" x14ac:dyDescent="0.2">
      <c r="A83" s="299" t="s">
        <v>176</v>
      </c>
      <c r="B83" s="304"/>
      <c r="C83" s="300"/>
      <c r="D83" s="135">
        <f>IF(D7=0,0,SUM(D81:D82))</f>
        <v>0</v>
      </c>
    </row>
    <row r="84" spans="1:4" x14ac:dyDescent="0.2">
      <c r="C84" s="105" t="s">
        <v>177</v>
      </c>
      <c r="D84" s="106" t="e">
        <f>ROUNDUP(D83/D76,2)</f>
        <v>#DIV/0!</v>
      </c>
    </row>
    <row r="85" spans="1:4" x14ac:dyDescent="0.2"/>
    <row r="86" spans="1:4" hidden="1" x14ac:dyDescent="0.2">
      <c r="D86" s="137"/>
    </row>
  </sheetData>
  <mergeCells count="22">
    <mergeCell ref="B29:C29"/>
    <mergeCell ref="A30:A32"/>
    <mergeCell ref="A63:D63"/>
    <mergeCell ref="A33:A35"/>
    <mergeCell ref="A72:B72"/>
    <mergeCell ref="A74:D74"/>
    <mergeCell ref="A83:C83"/>
    <mergeCell ref="A43:B43"/>
    <mergeCell ref="A45:D45"/>
    <mergeCell ref="A53:B53"/>
    <mergeCell ref="A55:D55"/>
    <mergeCell ref="A57:B57"/>
    <mergeCell ref="A59:D59"/>
    <mergeCell ref="A14:B14"/>
    <mergeCell ref="A16:D16"/>
    <mergeCell ref="A26:B26"/>
    <mergeCell ref="A28:D28"/>
    <mergeCell ref="A1:D1"/>
    <mergeCell ref="A3:D3"/>
    <mergeCell ref="A4:D4"/>
    <mergeCell ref="A9:D9"/>
    <mergeCell ref="A10:D10"/>
  </mergeCells>
  <conditionalFormatting sqref="B69">
    <cfRule type="expression" dxfId="30" priority="1">
      <formula>$D$81=0</formula>
    </cfRule>
  </conditionalFormatting>
  <pageMargins left="0.511811024" right="0.511811024" top="0.78740157499999996" bottom="0.78740157499999996" header="0.31496062000000002" footer="0.3149606200000000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C94E31-3C83-48B0-BE2F-01A8EF8D7472}">
  <sheetPr>
    <tabColor rgb="FFFF0000"/>
  </sheetPr>
  <dimension ref="A1:D86"/>
  <sheetViews>
    <sheetView zoomScaleNormal="100" workbookViewId="0">
      <selection sqref="A1:D1"/>
    </sheetView>
  </sheetViews>
  <sheetFormatPr defaultColWidth="0" defaultRowHeight="12" zeroHeight="1" x14ac:dyDescent="0.2"/>
  <cols>
    <col min="1" max="1" width="5.85546875" style="89" customWidth="1"/>
    <col min="2" max="2" width="83.28515625" style="89" customWidth="1"/>
    <col min="3" max="3" width="12.42578125" style="89" customWidth="1"/>
    <col min="4" max="4" width="15.42578125" style="89" customWidth="1"/>
    <col min="5" max="5" width="9.140625" style="89" hidden="1" customWidth="1"/>
    <col min="6" max="16384" width="9.140625" style="89" hidden="1"/>
  </cols>
  <sheetData>
    <row r="1" spans="1:4" ht="18.75" thickBot="1" x14ac:dyDescent="0.25">
      <c r="A1" s="319" t="str">
        <f>Perfis!B6</f>
        <v>Analista de Testes/Qualidade - Pleno</v>
      </c>
      <c r="B1" s="294"/>
      <c r="C1" s="294"/>
      <c r="D1" s="295"/>
    </row>
    <row r="2" spans="1:4" x14ac:dyDescent="0.2">
      <c r="A2" s="136"/>
      <c r="B2" s="136"/>
      <c r="C2" s="136"/>
      <c r="D2" s="136"/>
    </row>
    <row r="3" spans="1:4" ht="18" x14ac:dyDescent="0.2">
      <c r="A3" s="313" t="s">
        <v>95</v>
      </c>
      <c r="B3" s="314"/>
      <c r="C3" s="314"/>
      <c r="D3" s="315"/>
    </row>
    <row r="4" spans="1:4" x14ac:dyDescent="0.2">
      <c r="A4" s="305" t="s">
        <v>96</v>
      </c>
      <c r="B4" s="306"/>
      <c r="C4" s="306"/>
      <c r="D4" s="307"/>
    </row>
    <row r="5" spans="1:4" x14ac:dyDescent="0.2">
      <c r="A5" s="107">
        <v>1</v>
      </c>
      <c r="B5" s="108" t="s">
        <v>97</v>
      </c>
      <c r="C5" s="109"/>
      <c r="D5" s="107" t="s">
        <v>98</v>
      </c>
    </row>
    <row r="6" spans="1:4" x14ac:dyDescent="0.2">
      <c r="A6" s="70" t="s">
        <v>99</v>
      </c>
      <c r="B6" s="71" t="s">
        <v>100</v>
      </c>
      <c r="C6" s="72">
        <v>1</v>
      </c>
      <c r="D6" s="85">
        <f>_xlfn.XLOOKUP(A1,Perfis!B3:B35,Perfis!C3:C35)</f>
        <v>0</v>
      </c>
    </row>
    <row r="7" spans="1:4" x14ac:dyDescent="0.2">
      <c r="A7" s="86" t="s">
        <v>101</v>
      </c>
      <c r="B7" s="110"/>
      <c r="C7" s="111"/>
      <c r="D7" s="88">
        <f>SUM(D6)</f>
        <v>0</v>
      </c>
    </row>
    <row r="8" spans="1:4" x14ac:dyDescent="0.2">
      <c r="A8" s="73"/>
      <c r="B8" s="74"/>
      <c r="C8" s="75"/>
      <c r="D8" s="76"/>
    </row>
    <row r="9" spans="1:4" x14ac:dyDescent="0.2">
      <c r="A9" s="305" t="s">
        <v>102</v>
      </c>
      <c r="B9" s="306"/>
      <c r="C9" s="306"/>
      <c r="D9" s="307"/>
    </row>
    <row r="10" spans="1:4" x14ac:dyDescent="0.2">
      <c r="A10" s="316" t="s">
        <v>103</v>
      </c>
      <c r="B10" s="317"/>
      <c r="C10" s="317"/>
      <c r="D10" s="318"/>
    </row>
    <row r="11" spans="1:4" x14ac:dyDescent="0.2">
      <c r="A11" s="112" t="s">
        <v>104</v>
      </c>
      <c r="B11" s="108" t="s">
        <v>97</v>
      </c>
      <c r="C11" s="113" t="s">
        <v>105</v>
      </c>
      <c r="D11" s="112" t="s">
        <v>98</v>
      </c>
    </row>
    <row r="12" spans="1:4" x14ac:dyDescent="0.2">
      <c r="A12" s="77" t="s">
        <v>99</v>
      </c>
      <c r="B12" s="78" t="s">
        <v>106</v>
      </c>
      <c r="C12" s="79">
        <v>8.3333333333333329E-2</v>
      </c>
      <c r="D12" s="114">
        <f>C12*$D$7</f>
        <v>0</v>
      </c>
    </row>
    <row r="13" spans="1:4" x14ac:dyDescent="0.2">
      <c r="A13" s="77" t="s">
        <v>107</v>
      </c>
      <c r="B13" s="78" t="s">
        <v>108</v>
      </c>
      <c r="C13" s="79">
        <v>7.7777777777777779E-2</v>
      </c>
      <c r="D13" s="114">
        <f>C13*$D$7</f>
        <v>0</v>
      </c>
    </row>
    <row r="14" spans="1:4" x14ac:dyDescent="0.2">
      <c r="A14" s="299" t="s">
        <v>109</v>
      </c>
      <c r="B14" s="300"/>
      <c r="C14" s="80">
        <f>SUM(C12:C13)</f>
        <v>0.16111111111111109</v>
      </c>
      <c r="D14" s="88">
        <f>SUM(D12:D13)</f>
        <v>0</v>
      </c>
    </row>
    <row r="15" spans="1:4" x14ac:dyDescent="0.2">
      <c r="A15" s="73"/>
      <c r="B15" s="74"/>
      <c r="C15" s="95"/>
      <c r="D15" s="76"/>
    </row>
    <row r="16" spans="1:4" x14ac:dyDescent="0.2">
      <c r="A16" s="316" t="s">
        <v>110</v>
      </c>
      <c r="B16" s="317"/>
      <c r="C16" s="317"/>
      <c r="D16" s="318"/>
    </row>
    <row r="17" spans="1:4" x14ac:dyDescent="0.2">
      <c r="A17" s="112" t="s">
        <v>111</v>
      </c>
      <c r="B17" s="108" t="s">
        <v>97</v>
      </c>
      <c r="C17" s="115" t="s">
        <v>105</v>
      </c>
      <c r="D17" s="112" t="s">
        <v>98</v>
      </c>
    </row>
    <row r="18" spans="1:4" x14ac:dyDescent="0.2">
      <c r="A18" s="77" t="s">
        <v>99</v>
      </c>
      <c r="B18" s="81" t="s">
        <v>112</v>
      </c>
      <c r="C18" s="79">
        <v>0.05</v>
      </c>
      <c r="D18" s="114">
        <f t="shared" ref="D18:D25" si="0">C18*($D$7+$D$14)</f>
        <v>0</v>
      </c>
    </row>
    <row r="19" spans="1:4" x14ac:dyDescent="0.2">
      <c r="A19" s="77" t="s">
        <v>107</v>
      </c>
      <c r="B19" s="82" t="s">
        <v>113</v>
      </c>
      <c r="C19" s="79">
        <v>2.5000000000000001E-2</v>
      </c>
      <c r="D19" s="114">
        <f t="shared" si="0"/>
        <v>0</v>
      </c>
    </row>
    <row r="20" spans="1:4" x14ac:dyDescent="0.2">
      <c r="A20" s="77" t="s">
        <v>114</v>
      </c>
      <c r="B20" s="82" t="s">
        <v>115</v>
      </c>
      <c r="C20" s="79">
        <v>0.03</v>
      </c>
      <c r="D20" s="114">
        <f t="shared" si="0"/>
        <v>0</v>
      </c>
    </row>
    <row r="21" spans="1:4" x14ac:dyDescent="0.2">
      <c r="A21" s="77" t="s">
        <v>116</v>
      </c>
      <c r="B21" s="82" t="s">
        <v>117</v>
      </c>
      <c r="C21" s="79">
        <v>1.4999999999999999E-2</v>
      </c>
      <c r="D21" s="114">
        <f t="shared" si="0"/>
        <v>0</v>
      </c>
    </row>
    <row r="22" spans="1:4" x14ac:dyDescent="0.2">
      <c r="A22" s="77" t="s">
        <v>118</v>
      </c>
      <c r="B22" s="82" t="s">
        <v>119</v>
      </c>
      <c r="C22" s="79">
        <v>0.01</v>
      </c>
      <c r="D22" s="114">
        <f t="shared" si="0"/>
        <v>0</v>
      </c>
    </row>
    <row r="23" spans="1:4" x14ac:dyDescent="0.2">
      <c r="A23" s="77" t="s">
        <v>120</v>
      </c>
      <c r="B23" s="78" t="s">
        <v>121</v>
      </c>
      <c r="C23" s="79">
        <v>6.0000000000000001E-3</v>
      </c>
      <c r="D23" s="114">
        <f t="shared" si="0"/>
        <v>0</v>
      </c>
    </row>
    <row r="24" spans="1:4" x14ac:dyDescent="0.2">
      <c r="A24" s="77" t="s">
        <v>122</v>
      </c>
      <c r="B24" s="82" t="s">
        <v>123</v>
      </c>
      <c r="C24" s="79">
        <v>2E-3</v>
      </c>
      <c r="D24" s="114">
        <f t="shared" si="0"/>
        <v>0</v>
      </c>
    </row>
    <row r="25" spans="1:4" x14ac:dyDescent="0.2">
      <c r="A25" s="77" t="s">
        <v>124</v>
      </c>
      <c r="B25" s="81" t="s">
        <v>125</v>
      </c>
      <c r="C25" s="79">
        <v>0.08</v>
      </c>
      <c r="D25" s="114">
        <f t="shared" si="0"/>
        <v>0</v>
      </c>
    </row>
    <row r="26" spans="1:4" x14ac:dyDescent="0.2">
      <c r="A26" s="308" t="s">
        <v>126</v>
      </c>
      <c r="B26" s="309"/>
      <c r="C26" s="117">
        <f>SUM(C18:C25)</f>
        <v>0.21800000000000003</v>
      </c>
      <c r="D26" s="118">
        <f>SUM(D18:D25)</f>
        <v>0</v>
      </c>
    </row>
    <row r="27" spans="1:4" x14ac:dyDescent="0.2">
      <c r="A27" s="73"/>
      <c r="B27" s="74"/>
      <c r="C27" s="119"/>
      <c r="D27" s="76"/>
    </row>
    <row r="28" spans="1:4" x14ac:dyDescent="0.2">
      <c r="A28" s="316" t="s">
        <v>127</v>
      </c>
      <c r="B28" s="317"/>
      <c r="C28" s="317"/>
      <c r="D28" s="318"/>
    </row>
    <row r="29" spans="1:4" x14ac:dyDescent="0.2">
      <c r="A29" s="112" t="s">
        <v>128</v>
      </c>
      <c r="B29" s="316" t="s">
        <v>97</v>
      </c>
      <c r="C29" s="318"/>
      <c r="D29" s="112" t="s">
        <v>98</v>
      </c>
    </row>
    <row r="30" spans="1:4" x14ac:dyDescent="0.2">
      <c r="A30" s="296" t="s">
        <v>99</v>
      </c>
      <c r="B30" s="83" t="s">
        <v>129</v>
      </c>
      <c r="C30" s="84"/>
      <c r="D30" s="85">
        <f>COMPOSICAO!D20*2*22</f>
        <v>242</v>
      </c>
    </row>
    <row r="31" spans="1:4" x14ac:dyDescent="0.2">
      <c r="A31" s="297"/>
      <c r="B31" s="83" t="s">
        <v>130</v>
      </c>
      <c r="C31" s="84"/>
      <c r="D31" s="85">
        <f>D6*COMPOSICAO!D21</f>
        <v>0</v>
      </c>
    </row>
    <row r="32" spans="1:4" x14ac:dyDescent="0.2">
      <c r="A32" s="298"/>
      <c r="B32" s="86" t="s">
        <v>131</v>
      </c>
      <c r="C32" s="87"/>
      <c r="D32" s="88">
        <f>IF(D30-D31&gt;0,D30-D31,0)</f>
        <v>242</v>
      </c>
    </row>
    <row r="33" spans="1:4" x14ac:dyDescent="0.2">
      <c r="A33" s="296" t="s">
        <v>107</v>
      </c>
      <c r="B33" s="83" t="s">
        <v>132</v>
      </c>
      <c r="C33" s="120"/>
      <c r="D33" s="85">
        <f>COMPOSICAO!D23*22</f>
        <v>814</v>
      </c>
    </row>
    <row r="34" spans="1:4" x14ac:dyDescent="0.2">
      <c r="A34" s="297"/>
      <c r="B34" s="83" t="s">
        <v>133</v>
      </c>
      <c r="C34" s="90">
        <v>0</v>
      </c>
      <c r="D34" s="85">
        <f>D33*C34</f>
        <v>0</v>
      </c>
    </row>
    <row r="35" spans="1:4" x14ac:dyDescent="0.2">
      <c r="A35" s="298"/>
      <c r="B35" s="86" t="s">
        <v>134</v>
      </c>
      <c r="C35" s="91"/>
      <c r="D35" s="88">
        <f>D33-D34</f>
        <v>814</v>
      </c>
    </row>
    <row r="36" spans="1:4" x14ac:dyDescent="0.2">
      <c r="A36" s="70" t="s">
        <v>114</v>
      </c>
      <c r="B36" s="83" t="s">
        <v>135</v>
      </c>
      <c r="C36" s="84"/>
      <c r="D36" s="92">
        <f>COMPOSICAO!D31</f>
        <v>184.85</v>
      </c>
    </row>
    <row r="37" spans="1:4" x14ac:dyDescent="0.2">
      <c r="A37" s="86" t="s">
        <v>136</v>
      </c>
      <c r="B37" s="110"/>
      <c r="C37" s="111"/>
      <c r="D37" s="88">
        <f>SUM(D32,D35,D36)</f>
        <v>1240.8499999999999</v>
      </c>
    </row>
    <row r="38" spans="1:4" x14ac:dyDescent="0.2">
      <c r="A38" s="73"/>
      <c r="B38" s="74"/>
      <c r="C38" s="75"/>
      <c r="D38" s="76"/>
    </row>
    <row r="39" spans="1:4" x14ac:dyDescent="0.2">
      <c r="A39" s="112">
        <v>2</v>
      </c>
      <c r="B39" s="121" t="s">
        <v>137</v>
      </c>
      <c r="C39" s="122"/>
      <c r="D39" s="112" t="s">
        <v>98</v>
      </c>
    </row>
    <row r="40" spans="1:4" x14ac:dyDescent="0.2">
      <c r="A40" s="70" t="s">
        <v>104</v>
      </c>
      <c r="B40" s="83" t="s">
        <v>138</v>
      </c>
      <c r="C40" s="123"/>
      <c r="D40" s="85">
        <f>D14</f>
        <v>0</v>
      </c>
    </row>
    <row r="41" spans="1:4" x14ac:dyDescent="0.2">
      <c r="A41" s="70" t="s">
        <v>111</v>
      </c>
      <c r="B41" s="83" t="s">
        <v>139</v>
      </c>
      <c r="C41" s="123"/>
      <c r="D41" s="85">
        <f>D26</f>
        <v>0</v>
      </c>
    </row>
    <row r="42" spans="1:4" x14ac:dyDescent="0.2">
      <c r="A42" s="70" t="s">
        <v>128</v>
      </c>
      <c r="B42" s="83" t="s">
        <v>140</v>
      </c>
      <c r="C42" s="123"/>
      <c r="D42" s="85">
        <f>D37</f>
        <v>1240.8499999999999</v>
      </c>
    </row>
    <row r="43" spans="1:4" x14ac:dyDescent="0.2">
      <c r="A43" s="299" t="s">
        <v>141</v>
      </c>
      <c r="B43" s="304"/>
      <c r="C43" s="124"/>
      <c r="D43" s="88">
        <f>SUM(D40:D42)</f>
        <v>1240.8499999999999</v>
      </c>
    </row>
    <row r="44" spans="1:4" x14ac:dyDescent="0.2">
      <c r="A44" s="73"/>
      <c r="B44" s="74"/>
      <c r="C44" s="75"/>
      <c r="D44" s="76"/>
    </row>
    <row r="45" spans="1:4" x14ac:dyDescent="0.2">
      <c r="A45" s="305" t="s">
        <v>142</v>
      </c>
      <c r="B45" s="306"/>
      <c r="C45" s="306"/>
      <c r="D45" s="307"/>
    </row>
    <row r="46" spans="1:4" x14ac:dyDescent="0.2">
      <c r="A46" s="112">
        <v>3</v>
      </c>
      <c r="B46" s="108" t="s">
        <v>97</v>
      </c>
      <c r="C46" s="125" t="s">
        <v>105</v>
      </c>
      <c r="D46" s="112" t="s">
        <v>98</v>
      </c>
    </row>
    <row r="47" spans="1:4" x14ac:dyDescent="0.2">
      <c r="A47" s="70" t="s">
        <v>99</v>
      </c>
      <c r="B47" s="83" t="s">
        <v>143</v>
      </c>
      <c r="C47" s="93">
        <v>4.1666666666666666E-3</v>
      </c>
      <c r="D47" s="114">
        <f t="shared" ref="D47:D52" si="1">C47*$D$7</f>
        <v>0</v>
      </c>
    </row>
    <row r="48" spans="1:4" x14ac:dyDescent="0.2">
      <c r="A48" s="70" t="s">
        <v>107</v>
      </c>
      <c r="B48" s="83" t="s">
        <v>144</v>
      </c>
      <c r="C48" s="93">
        <v>3.3333333333333332E-4</v>
      </c>
      <c r="D48" s="114">
        <f t="shared" si="1"/>
        <v>0</v>
      </c>
    </row>
    <row r="49" spans="1:4" x14ac:dyDescent="0.2">
      <c r="A49" s="77" t="s">
        <v>114</v>
      </c>
      <c r="B49" s="78" t="s">
        <v>145</v>
      </c>
      <c r="C49" s="93">
        <v>3.4399999999999993E-2</v>
      </c>
      <c r="D49" s="114">
        <f t="shared" si="1"/>
        <v>0</v>
      </c>
    </row>
    <row r="50" spans="1:4" x14ac:dyDescent="0.2">
      <c r="A50" s="70" t="s">
        <v>116</v>
      </c>
      <c r="B50" s="83" t="s">
        <v>146</v>
      </c>
      <c r="C50" s="93">
        <v>1.2444444444444444E-2</v>
      </c>
      <c r="D50" s="114">
        <f t="shared" si="1"/>
        <v>0</v>
      </c>
    </row>
    <row r="51" spans="1:4" x14ac:dyDescent="0.2">
      <c r="A51" s="70" t="s">
        <v>118</v>
      </c>
      <c r="B51" s="83" t="s">
        <v>147</v>
      </c>
      <c r="C51" s="93">
        <v>4.5631999999999999E-3</v>
      </c>
      <c r="D51" s="114">
        <f t="shared" si="1"/>
        <v>0</v>
      </c>
    </row>
    <row r="52" spans="1:4" x14ac:dyDescent="0.2">
      <c r="A52" s="70" t="s">
        <v>120</v>
      </c>
      <c r="B52" s="83" t="s">
        <v>148</v>
      </c>
      <c r="C52" s="93">
        <v>3.9680000000000005E-4</v>
      </c>
      <c r="D52" s="114">
        <f t="shared" si="1"/>
        <v>0</v>
      </c>
    </row>
    <row r="53" spans="1:4" x14ac:dyDescent="0.2">
      <c r="A53" s="299" t="s">
        <v>149</v>
      </c>
      <c r="B53" s="300"/>
      <c r="C53" s="94">
        <f>SUM(C47:C52)</f>
        <v>5.6304444444444435E-2</v>
      </c>
      <c r="D53" s="88">
        <f>SUM(D47:D52)</f>
        <v>0</v>
      </c>
    </row>
    <row r="54" spans="1:4" x14ac:dyDescent="0.2">
      <c r="A54" s="73"/>
      <c r="B54" s="74"/>
      <c r="C54" s="95"/>
      <c r="D54" s="76"/>
    </row>
    <row r="55" spans="1:4" x14ac:dyDescent="0.2">
      <c r="A55" s="305" t="s">
        <v>150</v>
      </c>
      <c r="B55" s="306"/>
      <c r="C55" s="306"/>
      <c r="D55" s="307"/>
    </row>
    <row r="56" spans="1:4" x14ac:dyDescent="0.2">
      <c r="A56" s="112">
        <v>4</v>
      </c>
      <c r="B56" s="108" t="s">
        <v>97</v>
      </c>
      <c r="C56" s="125" t="s">
        <v>105</v>
      </c>
      <c r="D56" s="112" t="s">
        <v>98</v>
      </c>
    </row>
    <row r="57" spans="1:4" x14ac:dyDescent="0.2">
      <c r="A57" s="299" t="s">
        <v>151</v>
      </c>
      <c r="B57" s="300"/>
      <c r="C57" s="96">
        <v>0</v>
      </c>
      <c r="D57" s="126">
        <v>0</v>
      </c>
    </row>
    <row r="58" spans="1:4" x14ac:dyDescent="0.2">
      <c r="A58" s="73"/>
      <c r="B58" s="74"/>
      <c r="C58" s="95"/>
      <c r="D58" s="76"/>
    </row>
    <row r="59" spans="1:4" x14ac:dyDescent="0.2">
      <c r="A59" s="305" t="s">
        <v>152</v>
      </c>
      <c r="B59" s="306"/>
      <c r="C59" s="306"/>
      <c r="D59" s="307"/>
    </row>
    <row r="60" spans="1:4" x14ac:dyDescent="0.2">
      <c r="A60" s="112">
        <v>5</v>
      </c>
      <c r="B60" s="127" t="s">
        <v>97</v>
      </c>
      <c r="C60" s="128"/>
      <c r="D60" s="129" t="s">
        <v>98</v>
      </c>
    </row>
    <row r="61" spans="1:4" x14ac:dyDescent="0.2">
      <c r="A61" s="86" t="s">
        <v>153</v>
      </c>
      <c r="B61" s="110"/>
      <c r="C61" s="87"/>
      <c r="D61" s="130">
        <v>0</v>
      </c>
    </row>
    <row r="62" spans="1:4" x14ac:dyDescent="0.2">
      <c r="A62" s="73"/>
      <c r="B62" s="74"/>
      <c r="C62" s="97"/>
      <c r="D62" s="76"/>
    </row>
    <row r="63" spans="1:4" x14ac:dyDescent="0.2">
      <c r="A63" s="305" t="s">
        <v>154</v>
      </c>
      <c r="B63" s="306"/>
      <c r="C63" s="306"/>
      <c r="D63" s="307"/>
    </row>
    <row r="64" spans="1:4" x14ac:dyDescent="0.2">
      <c r="A64" s="112">
        <v>6</v>
      </c>
      <c r="B64" s="108" t="s">
        <v>97</v>
      </c>
      <c r="C64" s="131" t="s">
        <v>105</v>
      </c>
      <c r="D64" s="112" t="s">
        <v>98</v>
      </c>
    </row>
    <row r="65" spans="1:4" x14ac:dyDescent="0.2">
      <c r="A65" s="98" t="s">
        <v>99</v>
      </c>
      <c r="B65" s="99" t="s">
        <v>155</v>
      </c>
      <c r="C65" s="100">
        <v>0.05</v>
      </c>
      <c r="D65" s="88">
        <f>C65*$D$81</f>
        <v>62.042499999999997</v>
      </c>
    </row>
    <row r="66" spans="1:4" x14ac:dyDescent="0.2">
      <c r="A66" s="98" t="s">
        <v>107</v>
      </c>
      <c r="B66" s="99" t="s">
        <v>156</v>
      </c>
      <c r="C66" s="100">
        <v>0.1</v>
      </c>
      <c r="D66" s="88">
        <f>C66*($D$81+$D$65)</f>
        <v>130.28925000000001</v>
      </c>
    </row>
    <row r="67" spans="1:4" x14ac:dyDescent="0.2">
      <c r="A67" s="98" t="s">
        <v>114</v>
      </c>
      <c r="B67" s="99" t="s">
        <v>157</v>
      </c>
      <c r="C67" s="100">
        <v>9.2499999999999999E-2</v>
      </c>
      <c r="D67" s="88">
        <f>((D65+D66+D81)/(1-C67))-(D65+D66+D81)</f>
        <v>146.08188636363639</v>
      </c>
    </row>
    <row r="68" spans="1:4" x14ac:dyDescent="0.2">
      <c r="A68" s="77" t="s">
        <v>158</v>
      </c>
      <c r="B68" s="101" t="s">
        <v>159</v>
      </c>
      <c r="C68" s="93">
        <v>6.4999999999999997E-3</v>
      </c>
      <c r="D68" s="88">
        <f>C68*$D$83</f>
        <v>0</v>
      </c>
    </row>
    <row r="69" spans="1:4" x14ac:dyDescent="0.2">
      <c r="A69" s="77" t="s">
        <v>160</v>
      </c>
      <c r="B69" s="101" t="s">
        <v>161</v>
      </c>
      <c r="C69" s="93">
        <v>0.03</v>
      </c>
      <c r="D69" s="88">
        <f>C69*$D$83</f>
        <v>0</v>
      </c>
    </row>
    <row r="70" spans="1:4" x14ac:dyDescent="0.2">
      <c r="A70" s="70" t="s">
        <v>162</v>
      </c>
      <c r="B70" s="71" t="s">
        <v>163</v>
      </c>
      <c r="C70" s="93">
        <v>0.02</v>
      </c>
      <c r="D70" s="88">
        <f>C70*$D$83</f>
        <v>0</v>
      </c>
    </row>
    <row r="71" spans="1:4" x14ac:dyDescent="0.2">
      <c r="A71" s="70" t="s">
        <v>164</v>
      </c>
      <c r="B71" s="102" t="s">
        <v>165</v>
      </c>
      <c r="C71" s="93">
        <v>3.5999999999999997E-2</v>
      </c>
      <c r="D71" s="88">
        <f>C71*$D$83</f>
        <v>0</v>
      </c>
    </row>
    <row r="72" spans="1:4" x14ac:dyDescent="0.2">
      <c r="A72" s="299" t="s">
        <v>166</v>
      </c>
      <c r="B72" s="300"/>
      <c r="C72" s="96">
        <f>SUM(C65:C67)</f>
        <v>0.24250000000000002</v>
      </c>
      <c r="D72" s="88">
        <f>SUM(D65:D67)</f>
        <v>338.41363636363639</v>
      </c>
    </row>
    <row r="73" spans="1:4" x14ac:dyDescent="0.2">
      <c r="A73" s="73"/>
      <c r="B73" s="74"/>
      <c r="C73" s="75"/>
      <c r="D73" s="76"/>
    </row>
    <row r="74" spans="1:4" x14ac:dyDescent="0.2">
      <c r="A74" s="301" t="s">
        <v>167</v>
      </c>
      <c r="B74" s="302"/>
      <c r="C74" s="302"/>
      <c r="D74" s="303"/>
    </row>
    <row r="75" spans="1:4" x14ac:dyDescent="0.2">
      <c r="A75" s="116" t="s">
        <v>168</v>
      </c>
      <c r="B75" s="132"/>
      <c r="C75" s="133"/>
      <c r="D75" s="112" t="s">
        <v>98</v>
      </c>
    </row>
    <row r="76" spans="1:4" x14ac:dyDescent="0.2">
      <c r="A76" s="70">
        <v>1</v>
      </c>
      <c r="B76" s="103" t="s">
        <v>169</v>
      </c>
      <c r="C76" s="104"/>
      <c r="D76" s="85">
        <f>D7</f>
        <v>0</v>
      </c>
    </row>
    <row r="77" spans="1:4" x14ac:dyDescent="0.2">
      <c r="A77" s="70">
        <v>2</v>
      </c>
      <c r="B77" s="103" t="s">
        <v>170</v>
      </c>
      <c r="C77" s="104"/>
      <c r="D77" s="85">
        <f>D43</f>
        <v>1240.8499999999999</v>
      </c>
    </row>
    <row r="78" spans="1:4" x14ac:dyDescent="0.2">
      <c r="A78" s="70">
        <v>3</v>
      </c>
      <c r="B78" s="103" t="s">
        <v>171</v>
      </c>
      <c r="C78" s="104"/>
      <c r="D78" s="85">
        <f>D53</f>
        <v>0</v>
      </c>
    </row>
    <row r="79" spans="1:4" x14ac:dyDescent="0.2">
      <c r="A79" s="70">
        <v>4</v>
      </c>
      <c r="B79" s="103" t="s">
        <v>172</v>
      </c>
      <c r="C79" s="104"/>
      <c r="D79" s="85">
        <v>0</v>
      </c>
    </row>
    <row r="80" spans="1:4" x14ac:dyDescent="0.2">
      <c r="A80" s="70">
        <v>5</v>
      </c>
      <c r="B80" s="103" t="s">
        <v>173</v>
      </c>
      <c r="C80" s="104"/>
      <c r="D80" s="85">
        <v>0</v>
      </c>
    </row>
    <row r="81" spans="1:4" x14ac:dyDescent="0.2">
      <c r="A81" s="134" t="s">
        <v>174</v>
      </c>
      <c r="B81" s="110"/>
      <c r="C81" s="111"/>
      <c r="D81" s="88">
        <f>SUM(D76:D80)</f>
        <v>1240.8499999999999</v>
      </c>
    </row>
    <row r="82" spans="1:4" x14ac:dyDescent="0.2">
      <c r="A82" s="70">
        <v>6</v>
      </c>
      <c r="B82" s="103" t="s">
        <v>175</v>
      </c>
      <c r="C82" s="104"/>
      <c r="D82" s="85">
        <f>D72</f>
        <v>338.41363636363639</v>
      </c>
    </row>
    <row r="83" spans="1:4" x14ac:dyDescent="0.2">
      <c r="A83" s="299" t="s">
        <v>176</v>
      </c>
      <c r="B83" s="304"/>
      <c r="C83" s="300"/>
      <c r="D83" s="135">
        <f>IF(D7=0,0,SUM(D81:D82))</f>
        <v>0</v>
      </c>
    </row>
    <row r="84" spans="1:4" x14ac:dyDescent="0.2">
      <c r="C84" s="105" t="s">
        <v>177</v>
      </c>
      <c r="D84" s="106" t="e">
        <f>ROUNDUP(D83/D76,2)</f>
        <v>#DIV/0!</v>
      </c>
    </row>
    <row r="85" spans="1:4" x14ac:dyDescent="0.2"/>
    <row r="86" spans="1:4" hidden="1" x14ac:dyDescent="0.2">
      <c r="D86" s="137"/>
    </row>
  </sheetData>
  <mergeCells count="22">
    <mergeCell ref="B29:C29"/>
    <mergeCell ref="A30:A32"/>
    <mergeCell ref="A63:D63"/>
    <mergeCell ref="A33:A35"/>
    <mergeCell ref="A72:B72"/>
    <mergeCell ref="A74:D74"/>
    <mergeCell ref="A83:C83"/>
    <mergeCell ref="A43:B43"/>
    <mergeCell ref="A45:D45"/>
    <mergeCell ref="A53:B53"/>
    <mergeCell ref="A55:D55"/>
    <mergeCell ref="A57:B57"/>
    <mergeCell ref="A59:D59"/>
    <mergeCell ref="A14:B14"/>
    <mergeCell ref="A16:D16"/>
    <mergeCell ref="A26:B26"/>
    <mergeCell ref="A28:D28"/>
    <mergeCell ref="A1:D1"/>
    <mergeCell ref="A3:D3"/>
    <mergeCell ref="A4:D4"/>
    <mergeCell ref="A9:D9"/>
    <mergeCell ref="A10:D10"/>
  </mergeCells>
  <conditionalFormatting sqref="B69">
    <cfRule type="expression" dxfId="29" priority="1">
      <formula>$D$81=0</formula>
    </cfRule>
  </conditionalFormatting>
  <pageMargins left="0.511811024" right="0.511811024" top="0.78740157499999996" bottom="0.78740157499999996" header="0.31496062000000002" footer="0.3149606200000000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00E0BD-CFA9-40CB-95EF-71E505115B77}">
  <sheetPr>
    <tabColor rgb="FFFF0000"/>
  </sheetPr>
  <dimension ref="A1:D86"/>
  <sheetViews>
    <sheetView zoomScaleNormal="100" workbookViewId="0">
      <selection sqref="A1:D1"/>
    </sheetView>
  </sheetViews>
  <sheetFormatPr defaultColWidth="0" defaultRowHeight="12" zeroHeight="1" x14ac:dyDescent="0.2"/>
  <cols>
    <col min="1" max="1" width="5.85546875" style="89" customWidth="1"/>
    <col min="2" max="2" width="83.28515625" style="89" customWidth="1"/>
    <col min="3" max="3" width="12.42578125" style="89" customWidth="1"/>
    <col min="4" max="4" width="15.42578125" style="89" customWidth="1"/>
    <col min="5" max="5" width="9.140625" style="89" hidden="1" customWidth="1"/>
    <col min="6" max="16384" width="9.140625" style="89" hidden="1"/>
  </cols>
  <sheetData>
    <row r="1" spans="1:4" ht="18.75" thickBot="1" x14ac:dyDescent="0.25">
      <c r="A1" s="319" t="str">
        <f>Perfis!B7</f>
        <v>Analista de Testes/Qualidade - Sênior</v>
      </c>
      <c r="B1" s="294"/>
      <c r="C1" s="294"/>
      <c r="D1" s="295"/>
    </row>
    <row r="2" spans="1:4" x14ac:dyDescent="0.2">
      <c r="A2" s="136"/>
      <c r="B2" s="136"/>
      <c r="C2" s="136"/>
      <c r="D2" s="136"/>
    </row>
    <row r="3" spans="1:4" ht="18" x14ac:dyDescent="0.2">
      <c r="A3" s="313" t="s">
        <v>95</v>
      </c>
      <c r="B3" s="314"/>
      <c r="C3" s="314"/>
      <c r="D3" s="315"/>
    </row>
    <row r="4" spans="1:4" x14ac:dyDescent="0.2">
      <c r="A4" s="305" t="s">
        <v>96</v>
      </c>
      <c r="B4" s="306"/>
      <c r="C4" s="306"/>
      <c r="D4" s="307"/>
    </row>
    <row r="5" spans="1:4" x14ac:dyDescent="0.2">
      <c r="A5" s="107">
        <v>1</v>
      </c>
      <c r="B5" s="108" t="s">
        <v>97</v>
      </c>
      <c r="C5" s="109"/>
      <c r="D5" s="107" t="s">
        <v>98</v>
      </c>
    </row>
    <row r="6" spans="1:4" x14ac:dyDescent="0.2">
      <c r="A6" s="70" t="s">
        <v>99</v>
      </c>
      <c r="B6" s="71" t="s">
        <v>100</v>
      </c>
      <c r="C6" s="72">
        <v>1</v>
      </c>
      <c r="D6" s="85">
        <f>_xlfn.XLOOKUP(A1,Perfis!B3:B35,Perfis!C3:C35)</f>
        <v>0</v>
      </c>
    </row>
    <row r="7" spans="1:4" x14ac:dyDescent="0.2">
      <c r="A7" s="86" t="s">
        <v>101</v>
      </c>
      <c r="B7" s="110"/>
      <c r="C7" s="111"/>
      <c r="D7" s="88">
        <f>SUM(D6)</f>
        <v>0</v>
      </c>
    </row>
    <row r="8" spans="1:4" x14ac:dyDescent="0.2">
      <c r="A8" s="73"/>
      <c r="B8" s="74"/>
      <c r="C8" s="75"/>
      <c r="D8" s="76"/>
    </row>
    <row r="9" spans="1:4" x14ac:dyDescent="0.2">
      <c r="A9" s="305" t="s">
        <v>102</v>
      </c>
      <c r="B9" s="306"/>
      <c r="C9" s="306"/>
      <c r="D9" s="307"/>
    </row>
    <row r="10" spans="1:4" x14ac:dyDescent="0.2">
      <c r="A10" s="316" t="s">
        <v>103</v>
      </c>
      <c r="B10" s="317"/>
      <c r="C10" s="317"/>
      <c r="D10" s="318"/>
    </row>
    <row r="11" spans="1:4" x14ac:dyDescent="0.2">
      <c r="A11" s="112" t="s">
        <v>104</v>
      </c>
      <c r="B11" s="108" t="s">
        <v>97</v>
      </c>
      <c r="C11" s="113" t="s">
        <v>105</v>
      </c>
      <c r="D11" s="112" t="s">
        <v>98</v>
      </c>
    </row>
    <row r="12" spans="1:4" x14ac:dyDescent="0.2">
      <c r="A12" s="77" t="s">
        <v>99</v>
      </c>
      <c r="B12" s="78" t="s">
        <v>106</v>
      </c>
      <c r="C12" s="79">
        <v>8.3333333333333329E-2</v>
      </c>
      <c r="D12" s="114">
        <f>C12*$D$7</f>
        <v>0</v>
      </c>
    </row>
    <row r="13" spans="1:4" x14ac:dyDescent="0.2">
      <c r="A13" s="77" t="s">
        <v>107</v>
      </c>
      <c r="B13" s="78" t="s">
        <v>108</v>
      </c>
      <c r="C13" s="79">
        <v>7.7777777777777779E-2</v>
      </c>
      <c r="D13" s="114">
        <f>C13*$D$7</f>
        <v>0</v>
      </c>
    </row>
    <row r="14" spans="1:4" x14ac:dyDescent="0.2">
      <c r="A14" s="299" t="s">
        <v>109</v>
      </c>
      <c r="B14" s="300"/>
      <c r="C14" s="80">
        <f>SUM(C12:C13)</f>
        <v>0.16111111111111109</v>
      </c>
      <c r="D14" s="88">
        <f>SUM(D12:D13)</f>
        <v>0</v>
      </c>
    </row>
    <row r="15" spans="1:4" x14ac:dyDescent="0.2">
      <c r="A15" s="73"/>
      <c r="B15" s="74"/>
      <c r="C15" s="95"/>
      <c r="D15" s="76"/>
    </row>
    <row r="16" spans="1:4" x14ac:dyDescent="0.2">
      <c r="A16" s="316" t="s">
        <v>110</v>
      </c>
      <c r="B16" s="317"/>
      <c r="C16" s="317"/>
      <c r="D16" s="318"/>
    </row>
    <row r="17" spans="1:4" x14ac:dyDescent="0.2">
      <c r="A17" s="112" t="s">
        <v>111</v>
      </c>
      <c r="B17" s="108" t="s">
        <v>97</v>
      </c>
      <c r="C17" s="115" t="s">
        <v>105</v>
      </c>
      <c r="D17" s="112" t="s">
        <v>98</v>
      </c>
    </row>
    <row r="18" spans="1:4" x14ac:dyDescent="0.2">
      <c r="A18" s="77" t="s">
        <v>99</v>
      </c>
      <c r="B18" s="81" t="s">
        <v>112</v>
      </c>
      <c r="C18" s="79">
        <v>0.05</v>
      </c>
      <c r="D18" s="114">
        <f t="shared" ref="D18:D25" si="0">C18*($D$7+$D$14)</f>
        <v>0</v>
      </c>
    </row>
    <row r="19" spans="1:4" x14ac:dyDescent="0.2">
      <c r="A19" s="77" t="s">
        <v>107</v>
      </c>
      <c r="B19" s="82" t="s">
        <v>113</v>
      </c>
      <c r="C19" s="79">
        <v>2.5000000000000001E-2</v>
      </c>
      <c r="D19" s="114">
        <f t="shared" si="0"/>
        <v>0</v>
      </c>
    </row>
    <row r="20" spans="1:4" x14ac:dyDescent="0.2">
      <c r="A20" s="77" t="s">
        <v>114</v>
      </c>
      <c r="B20" s="82" t="s">
        <v>115</v>
      </c>
      <c r="C20" s="79">
        <v>0.03</v>
      </c>
      <c r="D20" s="114">
        <f t="shared" si="0"/>
        <v>0</v>
      </c>
    </row>
    <row r="21" spans="1:4" x14ac:dyDescent="0.2">
      <c r="A21" s="77" t="s">
        <v>116</v>
      </c>
      <c r="B21" s="82" t="s">
        <v>117</v>
      </c>
      <c r="C21" s="79">
        <v>1.4999999999999999E-2</v>
      </c>
      <c r="D21" s="114">
        <f t="shared" si="0"/>
        <v>0</v>
      </c>
    </row>
    <row r="22" spans="1:4" x14ac:dyDescent="0.2">
      <c r="A22" s="77" t="s">
        <v>118</v>
      </c>
      <c r="B22" s="82" t="s">
        <v>119</v>
      </c>
      <c r="C22" s="79">
        <v>0.01</v>
      </c>
      <c r="D22" s="114">
        <f t="shared" si="0"/>
        <v>0</v>
      </c>
    </row>
    <row r="23" spans="1:4" x14ac:dyDescent="0.2">
      <c r="A23" s="77" t="s">
        <v>120</v>
      </c>
      <c r="B23" s="78" t="s">
        <v>121</v>
      </c>
      <c r="C23" s="79">
        <v>6.0000000000000001E-3</v>
      </c>
      <c r="D23" s="114">
        <f t="shared" si="0"/>
        <v>0</v>
      </c>
    </row>
    <row r="24" spans="1:4" x14ac:dyDescent="0.2">
      <c r="A24" s="77" t="s">
        <v>122</v>
      </c>
      <c r="B24" s="82" t="s">
        <v>123</v>
      </c>
      <c r="C24" s="79">
        <v>2E-3</v>
      </c>
      <c r="D24" s="114">
        <f t="shared" si="0"/>
        <v>0</v>
      </c>
    </row>
    <row r="25" spans="1:4" x14ac:dyDescent="0.2">
      <c r="A25" s="77" t="s">
        <v>124</v>
      </c>
      <c r="B25" s="81" t="s">
        <v>125</v>
      </c>
      <c r="C25" s="79">
        <v>0.08</v>
      </c>
      <c r="D25" s="114">
        <f t="shared" si="0"/>
        <v>0</v>
      </c>
    </row>
    <row r="26" spans="1:4" x14ac:dyDescent="0.2">
      <c r="A26" s="308" t="s">
        <v>126</v>
      </c>
      <c r="B26" s="309"/>
      <c r="C26" s="117">
        <f>SUM(C18:C25)</f>
        <v>0.21800000000000003</v>
      </c>
      <c r="D26" s="118">
        <f>SUM(D18:D25)</f>
        <v>0</v>
      </c>
    </row>
    <row r="27" spans="1:4" x14ac:dyDescent="0.2">
      <c r="A27" s="73"/>
      <c r="B27" s="74"/>
      <c r="C27" s="119"/>
      <c r="D27" s="76"/>
    </row>
    <row r="28" spans="1:4" x14ac:dyDescent="0.2">
      <c r="A28" s="316" t="s">
        <v>127</v>
      </c>
      <c r="B28" s="317"/>
      <c r="C28" s="317"/>
      <c r="D28" s="318"/>
    </row>
    <row r="29" spans="1:4" x14ac:dyDescent="0.2">
      <c r="A29" s="112" t="s">
        <v>128</v>
      </c>
      <c r="B29" s="316" t="s">
        <v>97</v>
      </c>
      <c r="C29" s="318"/>
      <c r="D29" s="112" t="s">
        <v>98</v>
      </c>
    </row>
    <row r="30" spans="1:4" x14ac:dyDescent="0.2">
      <c r="A30" s="296" t="s">
        <v>99</v>
      </c>
      <c r="B30" s="83" t="s">
        <v>129</v>
      </c>
      <c r="C30" s="84"/>
      <c r="D30" s="85">
        <f>COMPOSICAO!D20*2*22</f>
        <v>242</v>
      </c>
    </row>
    <row r="31" spans="1:4" x14ac:dyDescent="0.2">
      <c r="A31" s="297"/>
      <c r="B31" s="83" t="s">
        <v>130</v>
      </c>
      <c r="C31" s="84"/>
      <c r="D31" s="85">
        <f>D6*COMPOSICAO!D21</f>
        <v>0</v>
      </c>
    </row>
    <row r="32" spans="1:4" x14ac:dyDescent="0.2">
      <c r="A32" s="298"/>
      <c r="B32" s="86" t="s">
        <v>131</v>
      </c>
      <c r="C32" s="87"/>
      <c r="D32" s="88">
        <f>IF(D30-D31&gt;0,D30-D31,0)</f>
        <v>242</v>
      </c>
    </row>
    <row r="33" spans="1:4" x14ac:dyDescent="0.2">
      <c r="A33" s="296" t="s">
        <v>107</v>
      </c>
      <c r="B33" s="83" t="s">
        <v>132</v>
      </c>
      <c r="C33" s="120"/>
      <c r="D33" s="85">
        <f>COMPOSICAO!D23*22</f>
        <v>814</v>
      </c>
    </row>
    <row r="34" spans="1:4" x14ac:dyDescent="0.2">
      <c r="A34" s="297"/>
      <c r="B34" s="83" t="s">
        <v>133</v>
      </c>
      <c r="C34" s="90">
        <v>0</v>
      </c>
      <c r="D34" s="85">
        <f>D33*C34</f>
        <v>0</v>
      </c>
    </row>
    <row r="35" spans="1:4" x14ac:dyDescent="0.2">
      <c r="A35" s="298"/>
      <c r="B35" s="86" t="s">
        <v>134</v>
      </c>
      <c r="C35" s="91"/>
      <c r="D35" s="88">
        <f>D33-D34</f>
        <v>814</v>
      </c>
    </row>
    <row r="36" spans="1:4" x14ac:dyDescent="0.2">
      <c r="A36" s="70" t="s">
        <v>114</v>
      </c>
      <c r="B36" s="83" t="s">
        <v>135</v>
      </c>
      <c r="C36" s="84"/>
      <c r="D36" s="92">
        <f>COMPOSICAO!D31</f>
        <v>184.85</v>
      </c>
    </row>
    <row r="37" spans="1:4" x14ac:dyDescent="0.2">
      <c r="A37" s="86" t="s">
        <v>136</v>
      </c>
      <c r="B37" s="110"/>
      <c r="C37" s="111"/>
      <c r="D37" s="88">
        <f>SUM(D32,D35,D36)</f>
        <v>1240.8499999999999</v>
      </c>
    </row>
    <row r="38" spans="1:4" x14ac:dyDescent="0.2">
      <c r="A38" s="73"/>
      <c r="B38" s="74"/>
      <c r="C38" s="75"/>
      <c r="D38" s="76"/>
    </row>
    <row r="39" spans="1:4" x14ac:dyDescent="0.2">
      <c r="A39" s="112">
        <v>2</v>
      </c>
      <c r="B39" s="121" t="s">
        <v>137</v>
      </c>
      <c r="C39" s="122"/>
      <c r="D39" s="112" t="s">
        <v>98</v>
      </c>
    </row>
    <row r="40" spans="1:4" x14ac:dyDescent="0.2">
      <c r="A40" s="70" t="s">
        <v>104</v>
      </c>
      <c r="B40" s="83" t="s">
        <v>138</v>
      </c>
      <c r="C40" s="123"/>
      <c r="D40" s="85">
        <f>D14</f>
        <v>0</v>
      </c>
    </row>
    <row r="41" spans="1:4" x14ac:dyDescent="0.2">
      <c r="A41" s="70" t="s">
        <v>111</v>
      </c>
      <c r="B41" s="83" t="s">
        <v>139</v>
      </c>
      <c r="C41" s="123"/>
      <c r="D41" s="85">
        <f>D26</f>
        <v>0</v>
      </c>
    </row>
    <row r="42" spans="1:4" x14ac:dyDescent="0.2">
      <c r="A42" s="70" t="s">
        <v>128</v>
      </c>
      <c r="B42" s="83" t="s">
        <v>140</v>
      </c>
      <c r="C42" s="123"/>
      <c r="D42" s="85">
        <f>D37</f>
        <v>1240.8499999999999</v>
      </c>
    </row>
    <row r="43" spans="1:4" x14ac:dyDescent="0.2">
      <c r="A43" s="299" t="s">
        <v>141</v>
      </c>
      <c r="B43" s="304"/>
      <c r="C43" s="124"/>
      <c r="D43" s="88">
        <f>SUM(D40:D42)</f>
        <v>1240.8499999999999</v>
      </c>
    </row>
    <row r="44" spans="1:4" x14ac:dyDescent="0.2">
      <c r="A44" s="73"/>
      <c r="B44" s="74"/>
      <c r="C44" s="75"/>
      <c r="D44" s="76"/>
    </row>
    <row r="45" spans="1:4" x14ac:dyDescent="0.2">
      <c r="A45" s="305" t="s">
        <v>142</v>
      </c>
      <c r="B45" s="306"/>
      <c r="C45" s="306"/>
      <c r="D45" s="307"/>
    </row>
    <row r="46" spans="1:4" x14ac:dyDescent="0.2">
      <c r="A46" s="112">
        <v>3</v>
      </c>
      <c r="B46" s="108" t="s">
        <v>97</v>
      </c>
      <c r="C46" s="125" t="s">
        <v>105</v>
      </c>
      <c r="D46" s="112" t="s">
        <v>98</v>
      </c>
    </row>
    <row r="47" spans="1:4" x14ac:dyDescent="0.2">
      <c r="A47" s="70" t="s">
        <v>99</v>
      </c>
      <c r="B47" s="83" t="s">
        <v>143</v>
      </c>
      <c r="C47" s="93">
        <v>4.1666666666666666E-3</v>
      </c>
      <c r="D47" s="114">
        <f t="shared" ref="D47:D52" si="1">C47*$D$7</f>
        <v>0</v>
      </c>
    </row>
    <row r="48" spans="1:4" x14ac:dyDescent="0.2">
      <c r="A48" s="70" t="s">
        <v>107</v>
      </c>
      <c r="B48" s="83" t="s">
        <v>144</v>
      </c>
      <c r="C48" s="93">
        <v>3.3333333333333332E-4</v>
      </c>
      <c r="D48" s="114">
        <f t="shared" si="1"/>
        <v>0</v>
      </c>
    </row>
    <row r="49" spans="1:4" x14ac:dyDescent="0.2">
      <c r="A49" s="77" t="s">
        <v>114</v>
      </c>
      <c r="B49" s="78" t="s">
        <v>145</v>
      </c>
      <c r="C49" s="93">
        <v>3.4399999999999993E-2</v>
      </c>
      <c r="D49" s="114">
        <f t="shared" si="1"/>
        <v>0</v>
      </c>
    </row>
    <row r="50" spans="1:4" x14ac:dyDescent="0.2">
      <c r="A50" s="70" t="s">
        <v>116</v>
      </c>
      <c r="B50" s="83" t="s">
        <v>146</v>
      </c>
      <c r="C50" s="93">
        <v>1.2444444444444444E-2</v>
      </c>
      <c r="D50" s="114">
        <f t="shared" si="1"/>
        <v>0</v>
      </c>
    </row>
    <row r="51" spans="1:4" x14ac:dyDescent="0.2">
      <c r="A51" s="70" t="s">
        <v>118</v>
      </c>
      <c r="B51" s="83" t="s">
        <v>147</v>
      </c>
      <c r="C51" s="93">
        <v>4.5631999999999999E-3</v>
      </c>
      <c r="D51" s="114">
        <f t="shared" si="1"/>
        <v>0</v>
      </c>
    </row>
    <row r="52" spans="1:4" x14ac:dyDescent="0.2">
      <c r="A52" s="70" t="s">
        <v>120</v>
      </c>
      <c r="B52" s="83" t="s">
        <v>148</v>
      </c>
      <c r="C52" s="93">
        <v>3.9680000000000005E-4</v>
      </c>
      <c r="D52" s="114">
        <f t="shared" si="1"/>
        <v>0</v>
      </c>
    </row>
    <row r="53" spans="1:4" x14ac:dyDescent="0.2">
      <c r="A53" s="299" t="s">
        <v>149</v>
      </c>
      <c r="B53" s="300"/>
      <c r="C53" s="94">
        <f>SUM(C47:C52)</f>
        <v>5.6304444444444435E-2</v>
      </c>
      <c r="D53" s="88">
        <f>SUM(D47:D52)</f>
        <v>0</v>
      </c>
    </row>
    <row r="54" spans="1:4" x14ac:dyDescent="0.2">
      <c r="A54" s="73"/>
      <c r="B54" s="74"/>
      <c r="C54" s="95"/>
      <c r="D54" s="76"/>
    </row>
    <row r="55" spans="1:4" x14ac:dyDescent="0.2">
      <c r="A55" s="305" t="s">
        <v>150</v>
      </c>
      <c r="B55" s="306"/>
      <c r="C55" s="306"/>
      <c r="D55" s="307"/>
    </row>
    <row r="56" spans="1:4" x14ac:dyDescent="0.2">
      <c r="A56" s="112">
        <v>4</v>
      </c>
      <c r="B56" s="108" t="s">
        <v>97</v>
      </c>
      <c r="C56" s="125" t="s">
        <v>105</v>
      </c>
      <c r="D56" s="112" t="s">
        <v>98</v>
      </c>
    </row>
    <row r="57" spans="1:4" x14ac:dyDescent="0.2">
      <c r="A57" s="299" t="s">
        <v>151</v>
      </c>
      <c r="B57" s="300"/>
      <c r="C57" s="96">
        <v>0</v>
      </c>
      <c r="D57" s="126">
        <v>0</v>
      </c>
    </row>
    <row r="58" spans="1:4" x14ac:dyDescent="0.2">
      <c r="A58" s="73"/>
      <c r="B58" s="74"/>
      <c r="C58" s="95"/>
      <c r="D58" s="76"/>
    </row>
    <row r="59" spans="1:4" x14ac:dyDescent="0.2">
      <c r="A59" s="305" t="s">
        <v>152</v>
      </c>
      <c r="B59" s="306"/>
      <c r="C59" s="306"/>
      <c r="D59" s="307"/>
    </row>
    <row r="60" spans="1:4" x14ac:dyDescent="0.2">
      <c r="A60" s="112">
        <v>5</v>
      </c>
      <c r="B60" s="127" t="s">
        <v>97</v>
      </c>
      <c r="C60" s="128"/>
      <c r="D60" s="129" t="s">
        <v>98</v>
      </c>
    </row>
    <row r="61" spans="1:4" x14ac:dyDescent="0.2">
      <c r="A61" s="86" t="s">
        <v>153</v>
      </c>
      <c r="B61" s="110"/>
      <c r="C61" s="87"/>
      <c r="D61" s="130">
        <v>0</v>
      </c>
    </row>
    <row r="62" spans="1:4" x14ac:dyDescent="0.2">
      <c r="A62" s="73"/>
      <c r="B62" s="74"/>
      <c r="C62" s="97"/>
      <c r="D62" s="76"/>
    </row>
    <row r="63" spans="1:4" x14ac:dyDescent="0.2">
      <c r="A63" s="305" t="s">
        <v>154</v>
      </c>
      <c r="B63" s="306"/>
      <c r="C63" s="306"/>
      <c r="D63" s="307"/>
    </row>
    <row r="64" spans="1:4" x14ac:dyDescent="0.2">
      <c r="A64" s="112">
        <v>6</v>
      </c>
      <c r="B64" s="108" t="s">
        <v>97</v>
      </c>
      <c r="C64" s="131" t="s">
        <v>105</v>
      </c>
      <c r="D64" s="112" t="s">
        <v>98</v>
      </c>
    </row>
    <row r="65" spans="1:4" x14ac:dyDescent="0.2">
      <c r="A65" s="98" t="s">
        <v>99</v>
      </c>
      <c r="B65" s="99" t="s">
        <v>155</v>
      </c>
      <c r="C65" s="100">
        <v>0.05</v>
      </c>
      <c r="D65" s="88">
        <f>C65*$D$81</f>
        <v>62.042499999999997</v>
      </c>
    </row>
    <row r="66" spans="1:4" x14ac:dyDescent="0.2">
      <c r="A66" s="98" t="s">
        <v>107</v>
      </c>
      <c r="B66" s="99" t="s">
        <v>156</v>
      </c>
      <c r="C66" s="100">
        <v>0.1</v>
      </c>
      <c r="D66" s="88">
        <f>C66*($D$81+$D$65)</f>
        <v>130.28925000000001</v>
      </c>
    </row>
    <row r="67" spans="1:4" x14ac:dyDescent="0.2">
      <c r="A67" s="98" t="s">
        <v>114</v>
      </c>
      <c r="B67" s="99" t="s">
        <v>157</v>
      </c>
      <c r="C67" s="100">
        <v>9.2499999999999999E-2</v>
      </c>
      <c r="D67" s="88">
        <f>((D65+D66+D81)/(1-C67))-(D65+D66+D81)</f>
        <v>146.08188636363639</v>
      </c>
    </row>
    <row r="68" spans="1:4" x14ac:dyDescent="0.2">
      <c r="A68" s="77" t="s">
        <v>158</v>
      </c>
      <c r="B68" s="101" t="s">
        <v>159</v>
      </c>
      <c r="C68" s="93">
        <v>6.4999999999999997E-3</v>
      </c>
      <c r="D68" s="88">
        <f>C68*$D$83</f>
        <v>0</v>
      </c>
    </row>
    <row r="69" spans="1:4" x14ac:dyDescent="0.2">
      <c r="A69" s="77" t="s">
        <v>160</v>
      </c>
      <c r="B69" s="101" t="s">
        <v>161</v>
      </c>
      <c r="C69" s="93">
        <v>0.03</v>
      </c>
      <c r="D69" s="88">
        <f>C69*$D$83</f>
        <v>0</v>
      </c>
    </row>
    <row r="70" spans="1:4" x14ac:dyDescent="0.2">
      <c r="A70" s="70" t="s">
        <v>162</v>
      </c>
      <c r="B70" s="71" t="s">
        <v>163</v>
      </c>
      <c r="C70" s="93">
        <v>0.02</v>
      </c>
      <c r="D70" s="88">
        <f>C70*$D$83</f>
        <v>0</v>
      </c>
    </row>
    <row r="71" spans="1:4" x14ac:dyDescent="0.2">
      <c r="A71" s="70" t="s">
        <v>164</v>
      </c>
      <c r="B71" s="102" t="s">
        <v>165</v>
      </c>
      <c r="C71" s="93">
        <v>3.5999999999999997E-2</v>
      </c>
      <c r="D71" s="88">
        <f>C71*$D$83</f>
        <v>0</v>
      </c>
    </row>
    <row r="72" spans="1:4" x14ac:dyDescent="0.2">
      <c r="A72" s="299" t="s">
        <v>166</v>
      </c>
      <c r="B72" s="300"/>
      <c r="C72" s="96">
        <f>SUM(C65:C67)</f>
        <v>0.24250000000000002</v>
      </c>
      <c r="D72" s="88">
        <f>SUM(D65:D67)</f>
        <v>338.41363636363639</v>
      </c>
    </row>
    <row r="73" spans="1:4" x14ac:dyDescent="0.2">
      <c r="A73" s="73"/>
      <c r="B73" s="74"/>
      <c r="C73" s="75"/>
      <c r="D73" s="76"/>
    </row>
    <row r="74" spans="1:4" x14ac:dyDescent="0.2">
      <c r="A74" s="301" t="s">
        <v>167</v>
      </c>
      <c r="B74" s="302"/>
      <c r="C74" s="302"/>
      <c r="D74" s="303"/>
    </row>
    <row r="75" spans="1:4" x14ac:dyDescent="0.2">
      <c r="A75" s="116" t="s">
        <v>168</v>
      </c>
      <c r="B75" s="132"/>
      <c r="C75" s="133"/>
      <c r="D75" s="112" t="s">
        <v>98</v>
      </c>
    </row>
    <row r="76" spans="1:4" x14ac:dyDescent="0.2">
      <c r="A76" s="70">
        <v>1</v>
      </c>
      <c r="B76" s="103" t="s">
        <v>169</v>
      </c>
      <c r="C76" s="104"/>
      <c r="D76" s="85">
        <f>D7</f>
        <v>0</v>
      </c>
    </row>
    <row r="77" spans="1:4" x14ac:dyDescent="0.2">
      <c r="A77" s="70">
        <v>2</v>
      </c>
      <c r="B77" s="103" t="s">
        <v>170</v>
      </c>
      <c r="C77" s="104"/>
      <c r="D77" s="85">
        <f>D43</f>
        <v>1240.8499999999999</v>
      </c>
    </row>
    <row r="78" spans="1:4" x14ac:dyDescent="0.2">
      <c r="A78" s="70">
        <v>3</v>
      </c>
      <c r="B78" s="103" t="s">
        <v>171</v>
      </c>
      <c r="C78" s="104"/>
      <c r="D78" s="85">
        <f>D53</f>
        <v>0</v>
      </c>
    </row>
    <row r="79" spans="1:4" x14ac:dyDescent="0.2">
      <c r="A79" s="70">
        <v>4</v>
      </c>
      <c r="B79" s="103" t="s">
        <v>172</v>
      </c>
      <c r="C79" s="104"/>
      <c r="D79" s="85">
        <v>0</v>
      </c>
    </row>
    <row r="80" spans="1:4" x14ac:dyDescent="0.2">
      <c r="A80" s="70">
        <v>5</v>
      </c>
      <c r="B80" s="103" t="s">
        <v>173</v>
      </c>
      <c r="C80" s="104"/>
      <c r="D80" s="85">
        <v>0</v>
      </c>
    </row>
    <row r="81" spans="1:4" x14ac:dyDescent="0.2">
      <c r="A81" s="134" t="s">
        <v>174</v>
      </c>
      <c r="B81" s="110"/>
      <c r="C81" s="111"/>
      <c r="D81" s="88">
        <f>SUM(D76:D80)</f>
        <v>1240.8499999999999</v>
      </c>
    </row>
    <row r="82" spans="1:4" x14ac:dyDescent="0.2">
      <c r="A82" s="70">
        <v>6</v>
      </c>
      <c r="B82" s="103" t="s">
        <v>175</v>
      </c>
      <c r="C82" s="104"/>
      <c r="D82" s="85">
        <f>D72</f>
        <v>338.41363636363639</v>
      </c>
    </row>
    <row r="83" spans="1:4" x14ac:dyDescent="0.2">
      <c r="A83" s="299" t="s">
        <v>176</v>
      </c>
      <c r="B83" s="304"/>
      <c r="C83" s="300"/>
      <c r="D83" s="135">
        <f>IF(D7=0,0,SUM(D81:D82))</f>
        <v>0</v>
      </c>
    </row>
    <row r="84" spans="1:4" x14ac:dyDescent="0.2">
      <c r="C84" s="105" t="s">
        <v>177</v>
      </c>
      <c r="D84" s="106" t="e">
        <f>ROUNDUP(D83/D76,2)</f>
        <v>#DIV/0!</v>
      </c>
    </row>
    <row r="85" spans="1:4" x14ac:dyDescent="0.2"/>
    <row r="86" spans="1:4" hidden="1" x14ac:dyDescent="0.2">
      <c r="D86" s="137"/>
    </row>
  </sheetData>
  <mergeCells count="22">
    <mergeCell ref="B29:C29"/>
    <mergeCell ref="A30:A32"/>
    <mergeCell ref="A63:D63"/>
    <mergeCell ref="A33:A35"/>
    <mergeCell ref="A72:B72"/>
    <mergeCell ref="A74:D74"/>
    <mergeCell ref="A83:C83"/>
    <mergeCell ref="A43:B43"/>
    <mergeCell ref="A45:D45"/>
    <mergeCell ref="A53:B53"/>
    <mergeCell ref="A55:D55"/>
    <mergeCell ref="A57:B57"/>
    <mergeCell ref="A59:D59"/>
    <mergeCell ref="A14:B14"/>
    <mergeCell ref="A16:D16"/>
    <mergeCell ref="A26:B26"/>
    <mergeCell ref="A28:D28"/>
    <mergeCell ref="A1:D1"/>
    <mergeCell ref="A3:D3"/>
    <mergeCell ref="A4:D4"/>
    <mergeCell ref="A9:D9"/>
    <mergeCell ref="A10:D10"/>
  </mergeCells>
  <conditionalFormatting sqref="B69">
    <cfRule type="expression" dxfId="28" priority="1">
      <formula>$D$81=0</formula>
    </cfRule>
  </conditionalFormatting>
  <pageMargins left="0.511811024" right="0.511811024" top="0.78740157499999996" bottom="0.78740157499999996" header="0.31496062000000002" footer="0.3149606200000000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92D0C6-F957-479E-B1D3-0E3BF8AA59B7}">
  <sheetPr>
    <tabColor rgb="FFFF0000"/>
  </sheetPr>
  <dimension ref="A1:D86"/>
  <sheetViews>
    <sheetView zoomScaleNormal="100" workbookViewId="0">
      <selection sqref="A1:D1"/>
    </sheetView>
  </sheetViews>
  <sheetFormatPr defaultColWidth="0" defaultRowHeight="12" zeroHeight="1" x14ac:dyDescent="0.2"/>
  <cols>
    <col min="1" max="1" width="5.85546875" style="89" customWidth="1"/>
    <col min="2" max="2" width="83.28515625" style="89" customWidth="1"/>
    <col min="3" max="3" width="12.42578125" style="89" customWidth="1"/>
    <col min="4" max="4" width="15.42578125" style="89" customWidth="1"/>
    <col min="5" max="5" width="9.140625" style="89" hidden="1" customWidth="1"/>
    <col min="6" max="16384" width="9.140625" style="89" hidden="1"/>
  </cols>
  <sheetData>
    <row r="1" spans="1:4" ht="18.75" thickBot="1" x14ac:dyDescent="0.25">
      <c r="A1" s="319" t="str">
        <f>Perfis!B8</f>
        <v>Desenvolvedor de Software - Júnior</v>
      </c>
      <c r="B1" s="294"/>
      <c r="C1" s="294"/>
      <c r="D1" s="295"/>
    </row>
    <row r="2" spans="1:4" x14ac:dyDescent="0.2">
      <c r="A2" s="136"/>
      <c r="B2" s="136"/>
      <c r="C2" s="136"/>
      <c r="D2" s="136"/>
    </row>
    <row r="3" spans="1:4" ht="18" x14ac:dyDescent="0.2">
      <c r="A3" s="313" t="s">
        <v>95</v>
      </c>
      <c r="B3" s="314"/>
      <c r="C3" s="314"/>
      <c r="D3" s="315"/>
    </row>
    <row r="4" spans="1:4" x14ac:dyDescent="0.2">
      <c r="A4" s="305" t="s">
        <v>96</v>
      </c>
      <c r="B4" s="306"/>
      <c r="C4" s="306"/>
      <c r="D4" s="307"/>
    </row>
    <row r="5" spans="1:4" x14ac:dyDescent="0.2">
      <c r="A5" s="107">
        <v>1</v>
      </c>
      <c r="B5" s="108" t="s">
        <v>97</v>
      </c>
      <c r="C5" s="109"/>
      <c r="D5" s="107" t="s">
        <v>98</v>
      </c>
    </row>
    <row r="6" spans="1:4" x14ac:dyDescent="0.2">
      <c r="A6" s="70" t="s">
        <v>99</v>
      </c>
      <c r="B6" s="71" t="s">
        <v>100</v>
      </c>
      <c r="C6" s="72">
        <v>1</v>
      </c>
      <c r="D6" s="85">
        <f>_xlfn.XLOOKUP(A1,Perfis!B3:B35,Perfis!C3:C35)</f>
        <v>0</v>
      </c>
    </row>
    <row r="7" spans="1:4" x14ac:dyDescent="0.2">
      <c r="A7" s="86" t="s">
        <v>101</v>
      </c>
      <c r="B7" s="110"/>
      <c r="C7" s="111"/>
      <c r="D7" s="88">
        <f>SUM(D6)</f>
        <v>0</v>
      </c>
    </row>
    <row r="8" spans="1:4" x14ac:dyDescent="0.2">
      <c r="A8" s="73"/>
      <c r="B8" s="74"/>
      <c r="C8" s="75"/>
      <c r="D8" s="76"/>
    </row>
    <row r="9" spans="1:4" x14ac:dyDescent="0.2">
      <c r="A9" s="305" t="s">
        <v>102</v>
      </c>
      <c r="B9" s="306"/>
      <c r="C9" s="306"/>
      <c r="D9" s="307"/>
    </row>
    <row r="10" spans="1:4" x14ac:dyDescent="0.2">
      <c r="A10" s="316" t="s">
        <v>103</v>
      </c>
      <c r="B10" s="317"/>
      <c r="C10" s="317"/>
      <c r="D10" s="318"/>
    </row>
    <row r="11" spans="1:4" x14ac:dyDescent="0.2">
      <c r="A11" s="112" t="s">
        <v>104</v>
      </c>
      <c r="B11" s="108" t="s">
        <v>97</v>
      </c>
      <c r="C11" s="113" t="s">
        <v>105</v>
      </c>
      <c r="D11" s="112" t="s">
        <v>98</v>
      </c>
    </row>
    <row r="12" spans="1:4" x14ac:dyDescent="0.2">
      <c r="A12" s="77" t="s">
        <v>99</v>
      </c>
      <c r="B12" s="78" t="s">
        <v>106</v>
      </c>
      <c r="C12" s="79">
        <v>8.3333333333333329E-2</v>
      </c>
      <c r="D12" s="114">
        <f>C12*$D$7</f>
        <v>0</v>
      </c>
    </row>
    <row r="13" spans="1:4" x14ac:dyDescent="0.2">
      <c r="A13" s="77" t="s">
        <v>107</v>
      </c>
      <c r="B13" s="78" t="s">
        <v>108</v>
      </c>
      <c r="C13" s="79">
        <v>7.7777777777777779E-2</v>
      </c>
      <c r="D13" s="114">
        <f>C13*$D$7</f>
        <v>0</v>
      </c>
    </row>
    <row r="14" spans="1:4" x14ac:dyDescent="0.2">
      <c r="A14" s="299" t="s">
        <v>109</v>
      </c>
      <c r="B14" s="300"/>
      <c r="C14" s="80">
        <f>SUM(C12:C13)</f>
        <v>0.16111111111111109</v>
      </c>
      <c r="D14" s="88">
        <f>SUM(D12:D13)</f>
        <v>0</v>
      </c>
    </row>
    <row r="15" spans="1:4" x14ac:dyDescent="0.2">
      <c r="A15" s="73"/>
      <c r="B15" s="74"/>
      <c r="C15" s="95"/>
      <c r="D15" s="76"/>
    </row>
    <row r="16" spans="1:4" x14ac:dyDescent="0.2">
      <c r="A16" s="316" t="s">
        <v>110</v>
      </c>
      <c r="B16" s="317"/>
      <c r="C16" s="317"/>
      <c r="D16" s="318"/>
    </row>
    <row r="17" spans="1:4" x14ac:dyDescent="0.2">
      <c r="A17" s="112" t="s">
        <v>111</v>
      </c>
      <c r="B17" s="108" t="s">
        <v>97</v>
      </c>
      <c r="C17" s="115" t="s">
        <v>105</v>
      </c>
      <c r="D17" s="112" t="s">
        <v>98</v>
      </c>
    </row>
    <row r="18" spans="1:4" x14ac:dyDescent="0.2">
      <c r="A18" s="77" t="s">
        <v>99</v>
      </c>
      <c r="B18" s="81" t="s">
        <v>112</v>
      </c>
      <c r="C18" s="79">
        <v>0.05</v>
      </c>
      <c r="D18" s="114">
        <f t="shared" ref="D18:D25" si="0">C18*($D$7+$D$14)</f>
        <v>0</v>
      </c>
    </row>
    <row r="19" spans="1:4" x14ac:dyDescent="0.2">
      <c r="A19" s="77" t="s">
        <v>107</v>
      </c>
      <c r="B19" s="82" t="s">
        <v>113</v>
      </c>
      <c r="C19" s="79">
        <v>2.5000000000000001E-2</v>
      </c>
      <c r="D19" s="114">
        <f t="shared" si="0"/>
        <v>0</v>
      </c>
    </row>
    <row r="20" spans="1:4" x14ac:dyDescent="0.2">
      <c r="A20" s="77" t="s">
        <v>114</v>
      </c>
      <c r="B20" s="82" t="s">
        <v>115</v>
      </c>
      <c r="C20" s="79">
        <v>0.03</v>
      </c>
      <c r="D20" s="114">
        <f t="shared" si="0"/>
        <v>0</v>
      </c>
    </row>
    <row r="21" spans="1:4" x14ac:dyDescent="0.2">
      <c r="A21" s="77" t="s">
        <v>116</v>
      </c>
      <c r="B21" s="82" t="s">
        <v>117</v>
      </c>
      <c r="C21" s="79">
        <v>1.4999999999999999E-2</v>
      </c>
      <c r="D21" s="114">
        <f t="shared" si="0"/>
        <v>0</v>
      </c>
    </row>
    <row r="22" spans="1:4" x14ac:dyDescent="0.2">
      <c r="A22" s="77" t="s">
        <v>118</v>
      </c>
      <c r="B22" s="82" t="s">
        <v>119</v>
      </c>
      <c r="C22" s="79">
        <v>0.01</v>
      </c>
      <c r="D22" s="114">
        <f t="shared" si="0"/>
        <v>0</v>
      </c>
    </row>
    <row r="23" spans="1:4" x14ac:dyDescent="0.2">
      <c r="A23" s="77" t="s">
        <v>120</v>
      </c>
      <c r="B23" s="78" t="s">
        <v>121</v>
      </c>
      <c r="C23" s="79">
        <v>6.0000000000000001E-3</v>
      </c>
      <c r="D23" s="114">
        <f t="shared" si="0"/>
        <v>0</v>
      </c>
    </row>
    <row r="24" spans="1:4" x14ac:dyDescent="0.2">
      <c r="A24" s="77" t="s">
        <v>122</v>
      </c>
      <c r="B24" s="82" t="s">
        <v>123</v>
      </c>
      <c r="C24" s="79">
        <v>2E-3</v>
      </c>
      <c r="D24" s="114">
        <f t="shared" si="0"/>
        <v>0</v>
      </c>
    </row>
    <row r="25" spans="1:4" x14ac:dyDescent="0.2">
      <c r="A25" s="77" t="s">
        <v>124</v>
      </c>
      <c r="B25" s="81" t="s">
        <v>125</v>
      </c>
      <c r="C25" s="79">
        <v>0.08</v>
      </c>
      <c r="D25" s="114">
        <f t="shared" si="0"/>
        <v>0</v>
      </c>
    </row>
    <row r="26" spans="1:4" x14ac:dyDescent="0.2">
      <c r="A26" s="308" t="s">
        <v>126</v>
      </c>
      <c r="B26" s="309"/>
      <c r="C26" s="117">
        <f>SUM(C18:C25)</f>
        <v>0.21800000000000003</v>
      </c>
      <c r="D26" s="118">
        <f>SUM(D18:D25)</f>
        <v>0</v>
      </c>
    </row>
    <row r="27" spans="1:4" x14ac:dyDescent="0.2">
      <c r="A27" s="73"/>
      <c r="B27" s="74"/>
      <c r="C27" s="119"/>
      <c r="D27" s="76"/>
    </row>
    <row r="28" spans="1:4" x14ac:dyDescent="0.2">
      <c r="A28" s="316" t="s">
        <v>127</v>
      </c>
      <c r="B28" s="317"/>
      <c r="C28" s="317"/>
      <c r="D28" s="318"/>
    </row>
    <row r="29" spans="1:4" x14ac:dyDescent="0.2">
      <c r="A29" s="112" t="s">
        <v>128</v>
      </c>
      <c r="B29" s="316" t="s">
        <v>97</v>
      </c>
      <c r="C29" s="318"/>
      <c r="D29" s="112" t="s">
        <v>98</v>
      </c>
    </row>
    <row r="30" spans="1:4" x14ac:dyDescent="0.2">
      <c r="A30" s="296" t="s">
        <v>99</v>
      </c>
      <c r="B30" s="83" t="s">
        <v>129</v>
      </c>
      <c r="C30" s="84"/>
      <c r="D30" s="85">
        <f>COMPOSICAO!D20*2*22</f>
        <v>242</v>
      </c>
    </row>
    <row r="31" spans="1:4" x14ac:dyDescent="0.2">
      <c r="A31" s="297"/>
      <c r="B31" s="83" t="s">
        <v>130</v>
      </c>
      <c r="C31" s="84"/>
      <c r="D31" s="85">
        <f>D6*COMPOSICAO!D21</f>
        <v>0</v>
      </c>
    </row>
    <row r="32" spans="1:4" x14ac:dyDescent="0.2">
      <c r="A32" s="298"/>
      <c r="B32" s="86" t="s">
        <v>131</v>
      </c>
      <c r="C32" s="87"/>
      <c r="D32" s="88">
        <f>IF(D30-D31&gt;0,D30-D31,0)</f>
        <v>242</v>
      </c>
    </row>
    <row r="33" spans="1:4" x14ac:dyDescent="0.2">
      <c r="A33" s="296" t="s">
        <v>107</v>
      </c>
      <c r="B33" s="83" t="s">
        <v>132</v>
      </c>
      <c r="C33" s="120"/>
      <c r="D33" s="85">
        <f>COMPOSICAO!D23*22</f>
        <v>814</v>
      </c>
    </row>
    <row r="34" spans="1:4" x14ac:dyDescent="0.2">
      <c r="A34" s="297"/>
      <c r="B34" s="83" t="s">
        <v>133</v>
      </c>
      <c r="C34" s="90">
        <v>0</v>
      </c>
      <c r="D34" s="85">
        <f>D33*C34</f>
        <v>0</v>
      </c>
    </row>
    <row r="35" spans="1:4" x14ac:dyDescent="0.2">
      <c r="A35" s="298"/>
      <c r="B35" s="86" t="s">
        <v>134</v>
      </c>
      <c r="C35" s="91"/>
      <c r="D35" s="88">
        <f>D33-D34</f>
        <v>814</v>
      </c>
    </row>
    <row r="36" spans="1:4" x14ac:dyDescent="0.2">
      <c r="A36" s="70" t="s">
        <v>114</v>
      </c>
      <c r="B36" s="83" t="s">
        <v>135</v>
      </c>
      <c r="C36" s="84"/>
      <c r="D36" s="92">
        <f>COMPOSICAO!D31</f>
        <v>184.85</v>
      </c>
    </row>
    <row r="37" spans="1:4" x14ac:dyDescent="0.2">
      <c r="A37" s="86" t="s">
        <v>136</v>
      </c>
      <c r="B37" s="110"/>
      <c r="C37" s="111"/>
      <c r="D37" s="88">
        <f>SUM(D32,D35,D36)</f>
        <v>1240.8499999999999</v>
      </c>
    </row>
    <row r="38" spans="1:4" x14ac:dyDescent="0.2">
      <c r="A38" s="73"/>
      <c r="B38" s="74"/>
      <c r="C38" s="75"/>
      <c r="D38" s="76"/>
    </row>
    <row r="39" spans="1:4" x14ac:dyDescent="0.2">
      <c r="A39" s="112">
        <v>2</v>
      </c>
      <c r="B39" s="121" t="s">
        <v>137</v>
      </c>
      <c r="C39" s="122"/>
      <c r="D39" s="112" t="s">
        <v>98</v>
      </c>
    </row>
    <row r="40" spans="1:4" x14ac:dyDescent="0.2">
      <c r="A40" s="70" t="s">
        <v>104</v>
      </c>
      <c r="B40" s="83" t="s">
        <v>138</v>
      </c>
      <c r="C40" s="123"/>
      <c r="D40" s="85">
        <f>D14</f>
        <v>0</v>
      </c>
    </row>
    <row r="41" spans="1:4" x14ac:dyDescent="0.2">
      <c r="A41" s="70" t="s">
        <v>111</v>
      </c>
      <c r="B41" s="83" t="s">
        <v>139</v>
      </c>
      <c r="C41" s="123"/>
      <c r="D41" s="85">
        <f>D26</f>
        <v>0</v>
      </c>
    </row>
    <row r="42" spans="1:4" x14ac:dyDescent="0.2">
      <c r="A42" s="70" t="s">
        <v>128</v>
      </c>
      <c r="B42" s="83" t="s">
        <v>140</v>
      </c>
      <c r="C42" s="123"/>
      <c r="D42" s="85">
        <f>D37</f>
        <v>1240.8499999999999</v>
      </c>
    </row>
    <row r="43" spans="1:4" x14ac:dyDescent="0.2">
      <c r="A43" s="299" t="s">
        <v>141</v>
      </c>
      <c r="B43" s="304"/>
      <c r="C43" s="124"/>
      <c r="D43" s="88">
        <f>SUM(D40:D42)</f>
        <v>1240.8499999999999</v>
      </c>
    </row>
    <row r="44" spans="1:4" x14ac:dyDescent="0.2">
      <c r="A44" s="73"/>
      <c r="B44" s="74"/>
      <c r="C44" s="75"/>
      <c r="D44" s="76"/>
    </row>
    <row r="45" spans="1:4" x14ac:dyDescent="0.2">
      <c r="A45" s="305" t="s">
        <v>142</v>
      </c>
      <c r="B45" s="306"/>
      <c r="C45" s="306"/>
      <c r="D45" s="307"/>
    </row>
    <row r="46" spans="1:4" x14ac:dyDescent="0.2">
      <c r="A46" s="112">
        <v>3</v>
      </c>
      <c r="B46" s="108" t="s">
        <v>97</v>
      </c>
      <c r="C46" s="125" t="s">
        <v>105</v>
      </c>
      <c r="D46" s="112" t="s">
        <v>98</v>
      </c>
    </row>
    <row r="47" spans="1:4" x14ac:dyDescent="0.2">
      <c r="A47" s="70" t="s">
        <v>99</v>
      </c>
      <c r="B47" s="83" t="s">
        <v>143</v>
      </c>
      <c r="C47" s="93">
        <v>4.1666666666666666E-3</v>
      </c>
      <c r="D47" s="114">
        <f t="shared" ref="D47:D52" si="1">C47*$D$7</f>
        <v>0</v>
      </c>
    </row>
    <row r="48" spans="1:4" x14ac:dyDescent="0.2">
      <c r="A48" s="70" t="s">
        <v>107</v>
      </c>
      <c r="B48" s="83" t="s">
        <v>144</v>
      </c>
      <c r="C48" s="93">
        <v>3.3333333333333332E-4</v>
      </c>
      <c r="D48" s="114">
        <f t="shared" si="1"/>
        <v>0</v>
      </c>
    </row>
    <row r="49" spans="1:4" x14ac:dyDescent="0.2">
      <c r="A49" s="77" t="s">
        <v>114</v>
      </c>
      <c r="B49" s="78" t="s">
        <v>145</v>
      </c>
      <c r="C49" s="93">
        <v>3.4399999999999993E-2</v>
      </c>
      <c r="D49" s="114">
        <f t="shared" si="1"/>
        <v>0</v>
      </c>
    </row>
    <row r="50" spans="1:4" x14ac:dyDescent="0.2">
      <c r="A50" s="70" t="s">
        <v>116</v>
      </c>
      <c r="B50" s="83" t="s">
        <v>146</v>
      </c>
      <c r="C50" s="93">
        <v>1.2444444444444444E-2</v>
      </c>
      <c r="D50" s="114">
        <f t="shared" si="1"/>
        <v>0</v>
      </c>
    </row>
    <row r="51" spans="1:4" x14ac:dyDescent="0.2">
      <c r="A51" s="70" t="s">
        <v>118</v>
      </c>
      <c r="B51" s="83" t="s">
        <v>147</v>
      </c>
      <c r="C51" s="93">
        <v>4.5631999999999999E-3</v>
      </c>
      <c r="D51" s="114">
        <f t="shared" si="1"/>
        <v>0</v>
      </c>
    </row>
    <row r="52" spans="1:4" x14ac:dyDescent="0.2">
      <c r="A52" s="70" t="s">
        <v>120</v>
      </c>
      <c r="B52" s="83" t="s">
        <v>148</v>
      </c>
      <c r="C52" s="93">
        <v>3.9680000000000005E-4</v>
      </c>
      <c r="D52" s="114">
        <f t="shared" si="1"/>
        <v>0</v>
      </c>
    </row>
    <row r="53" spans="1:4" x14ac:dyDescent="0.2">
      <c r="A53" s="299" t="s">
        <v>149</v>
      </c>
      <c r="B53" s="300"/>
      <c r="C53" s="94">
        <f>SUM(C47:C52)</f>
        <v>5.6304444444444435E-2</v>
      </c>
      <c r="D53" s="88">
        <f>SUM(D47:D52)</f>
        <v>0</v>
      </c>
    </row>
    <row r="54" spans="1:4" x14ac:dyDescent="0.2">
      <c r="A54" s="73"/>
      <c r="B54" s="74"/>
      <c r="C54" s="95"/>
      <c r="D54" s="76"/>
    </row>
    <row r="55" spans="1:4" x14ac:dyDescent="0.2">
      <c r="A55" s="305" t="s">
        <v>150</v>
      </c>
      <c r="B55" s="306"/>
      <c r="C55" s="306"/>
      <c r="D55" s="307"/>
    </row>
    <row r="56" spans="1:4" x14ac:dyDescent="0.2">
      <c r="A56" s="112">
        <v>4</v>
      </c>
      <c r="B56" s="108" t="s">
        <v>97</v>
      </c>
      <c r="C56" s="125" t="s">
        <v>105</v>
      </c>
      <c r="D56" s="112" t="s">
        <v>98</v>
      </c>
    </row>
    <row r="57" spans="1:4" x14ac:dyDescent="0.2">
      <c r="A57" s="299" t="s">
        <v>151</v>
      </c>
      <c r="B57" s="300"/>
      <c r="C57" s="96">
        <v>0</v>
      </c>
      <c r="D57" s="126">
        <v>0</v>
      </c>
    </row>
    <row r="58" spans="1:4" x14ac:dyDescent="0.2">
      <c r="A58" s="73"/>
      <c r="B58" s="74"/>
      <c r="C58" s="95"/>
      <c r="D58" s="76"/>
    </row>
    <row r="59" spans="1:4" x14ac:dyDescent="0.2">
      <c r="A59" s="305" t="s">
        <v>152</v>
      </c>
      <c r="B59" s="306"/>
      <c r="C59" s="306"/>
      <c r="D59" s="307"/>
    </row>
    <row r="60" spans="1:4" x14ac:dyDescent="0.2">
      <c r="A60" s="112">
        <v>5</v>
      </c>
      <c r="B60" s="127" t="s">
        <v>97</v>
      </c>
      <c r="C60" s="128"/>
      <c r="D60" s="129" t="s">
        <v>98</v>
      </c>
    </row>
    <row r="61" spans="1:4" x14ac:dyDescent="0.2">
      <c r="A61" s="86" t="s">
        <v>153</v>
      </c>
      <c r="B61" s="110"/>
      <c r="C61" s="87"/>
      <c r="D61" s="130">
        <v>0</v>
      </c>
    </row>
    <row r="62" spans="1:4" x14ac:dyDescent="0.2">
      <c r="A62" s="73"/>
      <c r="B62" s="74"/>
      <c r="C62" s="97"/>
      <c r="D62" s="76"/>
    </row>
    <row r="63" spans="1:4" x14ac:dyDescent="0.2">
      <c r="A63" s="305" t="s">
        <v>154</v>
      </c>
      <c r="B63" s="306"/>
      <c r="C63" s="306"/>
      <c r="D63" s="307"/>
    </row>
    <row r="64" spans="1:4" x14ac:dyDescent="0.2">
      <c r="A64" s="112">
        <v>6</v>
      </c>
      <c r="B64" s="108" t="s">
        <v>97</v>
      </c>
      <c r="C64" s="131" t="s">
        <v>105</v>
      </c>
      <c r="D64" s="112" t="s">
        <v>98</v>
      </c>
    </row>
    <row r="65" spans="1:4" x14ac:dyDescent="0.2">
      <c r="A65" s="98" t="s">
        <v>99</v>
      </c>
      <c r="B65" s="99" t="s">
        <v>155</v>
      </c>
      <c r="C65" s="100">
        <v>0.05</v>
      </c>
      <c r="D65" s="88">
        <f>C65*$D$81</f>
        <v>62.042499999999997</v>
      </c>
    </row>
    <row r="66" spans="1:4" x14ac:dyDescent="0.2">
      <c r="A66" s="98" t="s">
        <v>107</v>
      </c>
      <c r="B66" s="99" t="s">
        <v>156</v>
      </c>
      <c r="C66" s="100">
        <v>0.1</v>
      </c>
      <c r="D66" s="88">
        <f>C66*($D$81+$D$65)</f>
        <v>130.28925000000001</v>
      </c>
    </row>
    <row r="67" spans="1:4" x14ac:dyDescent="0.2">
      <c r="A67" s="98" t="s">
        <v>114</v>
      </c>
      <c r="B67" s="99" t="s">
        <v>157</v>
      </c>
      <c r="C67" s="100">
        <v>9.2499999999999999E-2</v>
      </c>
      <c r="D67" s="88">
        <f>((D65+D66+D81)/(1-C67))-(D65+D66+D81)</f>
        <v>146.08188636363639</v>
      </c>
    </row>
    <row r="68" spans="1:4" x14ac:dyDescent="0.2">
      <c r="A68" s="77" t="s">
        <v>158</v>
      </c>
      <c r="B68" s="101" t="s">
        <v>159</v>
      </c>
      <c r="C68" s="93">
        <v>6.4999999999999997E-3</v>
      </c>
      <c r="D68" s="88">
        <f>C68*$D$83</f>
        <v>0</v>
      </c>
    </row>
    <row r="69" spans="1:4" x14ac:dyDescent="0.2">
      <c r="A69" s="77" t="s">
        <v>160</v>
      </c>
      <c r="B69" s="101" t="s">
        <v>161</v>
      </c>
      <c r="C69" s="93">
        <v>0.03</v>
      </c>
      <c r="D69" s="88">
        <f>C69*$D$83</f>
        <v>0</v>
      </c>
    </row>
    <row r="70" spans="1:4" x14ac:dyDescent="0.2">
      <c r="A70" s="70" t="s">
        <v>162</v>
      </c>
      <c r="B70" s="71" t="s">
        <v>163</v>
      </c>
      <c r="C70" s="93">
        <v>0.02</v>
      </c>
      <c r="D70" s="88">
        <f>C70*$D$83</f>
        <v>0</v>
      </c>
    </row>
    <row r="71" spans="1:4" x14ac:dyDescent="0.2">
      <c r="A71" s="70" t="s">
        <v>164</v>
      </c>
      <c r="B71" s="102" t="s">
        <v>165</v>
      </c>
      <c r="C71" s="93">
        <v>3.5999999999999997E-2</v>
      </c>
      <c r="D71" s="88">
        <f>C71*$D$83</f>
        <v>0</v>
      </c>
    </row>
    <row r="72" spans="1:4" x14ac:dyDescent="0.2">
      <c r="A72" s="299" t="s">
        <v>166</v>
      </c>
      <c r="B72" s="300"/>
      <c r="C72" s="96">
        <f>SUM(C65:C67)</f>
        <v>0.24250000000000002</v>
      </c>
      <c r="D72" s="88">
        <f>SUM(D65:D67)</f>
        <v>338.41363636363639</v>
      </c>
    </row>
    <row r="73" spans="1:4" x14ac:dyDescent="0.2">
      <c r="A73" s="73"/>
      <c r="B73" s="74"/>
      <c r="C73" s="75"/>
      <c r="D73" s="76"/>
    </row>
    <row r="74" spans="1:4" x14ac:dyDescent="0.2">
      <c r="A74" s="301" t="s">
        <v>167</v>
      </c>
      <c r="B74" s="302"/>
      <c r="C74" s="302"/>
      <c r="D74" s="303"/>
    </row>
    <row r="75" spans="1:4" x14ac:dyDescent="0.2">
      <c r="A75" s="116" t="s">
        <v>168</v>
      </c>
      <c r="B75" s="132"/>
      <c r="C75" s="133"/>
      <c r="D75" s="112" t="s">
        <v>98</v>
      </c>
    </row>
    <row r="76" spans="1:4" x14ac:dyDescent="0.2">
      <c r="A76" s="70">
        <v>1</v>
      </c>
      <c r="B76" s="103" t="s">
        <v>169</v>
      </c>
      <c r="C76" s="104"/>
      <c r="D76" s="85">
        <f>D7</f>
        <v>0</v>
      </c>
    </row>
    <row r="77" spans="1:4" x14ac:dyDescent="0.2">
      <c r="A77" s="70">
        <v>2</v>
      </c>
      <c r="B77" s="103" t="s">
        <v>170</v>
      </c>
      <c r="C77" s="104"/>
      <c r="D77" s="85">
        <f>D43</f>
        <v>1240.8499999999999</v>
      </c>
    </row>
    <row r="78" spans="1:4" x14ac:dyDescent="0.2">
      <c r="A78" s="70">
        <v>3</v>
      </c>
      <c r="B78" s="103" t="s">
        <v>171</v>
      </c>
      <c r="C78" s="104"/>
      <c r="D78" s="85">
        <f>D53</f>
        <v>0</v>
      </c>
    </row>
    <row r="79" spans="1:4" x14ac:dyDescent="0.2">
      <c r="A79" s="70">
        <v>4</v>
      </c>
      <c r="B79" s="103" t="s">
        <v>172</v>
      </c>
      <c r="C79" s="104"/>
      <c r="D79" s="85">
        <v>0</v>
      </c>
    </row>
    <row r="80" spans="1:4" x14ac:dyDescent="0.2">
      <c r="A80" s="70">
        <v>5</v>
      </c>
      <c r="B80" s="103" t="s">
        <v>173</v>
      </c>
      <c r="C80" s="104"/>
      <c r="D80" s="85">
        <v>0</v>
      </c>
    </row>
    <row r="81" spans="1:4" x14ac:dyDescent="0.2">
      <c r="A81" s="134" t="s">
        <v>174</v>
      </c>
      <c r="B81" s="110"/>
      <c r="C81" s="111"/>
      <c r="D81" s="88">
        <f>SUM(D76:D80)</f>
        <v>1240.8499999999999</v>
      </c>
    </row>
    <row r="82" spans="1:4" x14ac:dyDescent="0.2">
      <c r="A82" s="70">
        <v>6</v>
      </c>
      <c r="B82" s="103" t="s">
        <v>175</v>
      </c>
      <c r="C82" s="104"/>
      <c r="D82" s="85">
        <f>D72</f>
        <v>338.41363636363639</v>
      </c>
    </row>
    <row r="83" spans="1:4" x14ac:dyDescent="0.2">
      <c r="A83" s="299" t="s">
        <v>176</v>
      </c>
      <c r="B83" s="304"/>
      <c r="C83" s="300"/>
      <c r="D83" s="135">
        <f>IF(D7=0,0,SUM(D81:D82))</f>
        <v>0</v>
      </c>
    </row>
    <row r="84" spans="1:4" x14ac:dyDescent="0.2">
      <c r="C84" s="105" t="s">
        <v>177</v>
      </c>
      <c r="D84" s="106" t="e">
        <f>ROUNDUP(D83/D76,2)</f>
        <v>#DIV/0!</v>
      </c>
    </row>
    <row r="85" spans="1:4" x14ac:dyDescent="0.2"/>
    <row r="86" spans="1:4" hidden="1" x14ac:dyDescent="0.2">
      <c r="D86" s="137"/>
    </row>
  </sheetData>
  <mergeCells count="22">
    <mergeCell ref="B29:C29"/>
    <mergeCell ref="A30:A32"/>
    <mergeCell ref="A63:D63"/>
    <mergeCell ref="A33:A35"/>
    <mergeCell ref="A72:B72"/>
    <mergeCell ref="A74:D74"/>
    <mergeCell ref="A83:C83"/>
    <mergeCell ref="A43:B43"/>
    <mergeCell ref="A45:D45"/>
    <mergeCell ref="A53:B53"/>
    <mergeCell ref="A55:D55"/>
    <mergeCell ref="A57:B57"/>
    <mergeCell ref="A59:D59"/>
    <mergeCell ref="A14:B14"/>
    <mergeCell ref="A16:D16"/>
    <mergeCell ref="A26:B26"/>
    <mergeCell ref="A28:D28"/>
    <mergeCell ref="A1:D1"/>
    <mergeCell ref="A3:D3"/>
    <mergeCell ref="A4:D4"/>
    <mergeCell ref="A9:D9"/>
    <mergeCell ref="A10:D10"/>
  </mergeCells>
  <conditionalFormatting sqref="B69">
    <cfRule type="expression" dxfId="27" priority="1">
      <formula>$D$81=0</formula>
    </cfRule>
  </conditionalFormatting>
  <pageMargins left="0.511811024" right="0.511811024" top="0.78740157499999996" bottom="0.78740157499999996" header="0.31496062000000002" footer="0.3149606200000000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555AB9-4CBE-44E5-ABAC-CF1EF1B17437}">
  <sheetPr>
    <tabColor rgb="FFFF0000"/>
  </sheetPr>
  <dimension ref="A1:D86"/>
  <sheetViews>
    <sheetView zoomScaleNormal="100" workbookViewId="0">
      <selection sqref="A1:D1"/>
    </sheetView>
  </sheetViews>
  <sheetFormatPr defaultColWidth="0" defaultRowHeight="12" zeroHeight="1" x14ac:dyDescent="0.2"/>
  <cols>
    <col min="1" max="1" width="5.85546875" style="89" customWidth="1"/>
    <col min="2" max="2" width="83.28515625" style="89" customWidth="1"/>
    <col min="3" max="3" width="12.42578125" style="89" customWidth="1"/>
    <col min="4" max="4" width="15.42578125" style="89" customWidth="1"/>
    <col min="5" max="5" width="9.140625" style="89" hidden="1" customWidth="1"/>
    <col min="6" max="16384" width="9.140625" style="89" hidden="1"/>
  </cols>
  <sheetData>
    <row r="1" spans="1:4" ht="18.75" thickBot="1" x14ac:dyDescent="0.25">
      <c r="A1" s="319" t="str">
        <f>Perfis!B9</f>
        <v>Desenvolvedor de Software - Pleno</v>
      </c>
      <c r="B1" s="294"/>
      <c r="C1" s="294"/>
      <c r="D1" s="295"/>
    </row>
    <row r="2" spans="1:4" x14ac:dyDescent="0.2">
      <c r="A2" s="136"/>
      <c r="B2" s="136"/>
      <c r="C2" s="136"/>
      <c r="D2" s="136"/>
    </row>
    <row r="3" spans="1:4" ht="18" x14ac:dyDescent="0.2">
      <c r="A3" s="313" t="s">
        <v>95</v>
      </c>
      <c r="B3" s="314"/>
      <c r="C3" s="314"/>
      <c r="D3" s="315"/>
    </row>
    <row r="4" spans="1:4" x14ac:dyDescent="0.2">
      <c r="A4" s="305" t="s">
        <v>96</v>
      </c>
      <c r="B4" s="306"/>
      <c r="C4" s="306"/>
      <c r="D4" s="307"/>
    </row>
    <row r="5" spans="1:4" x14ac:dyDescent="0.2">
      <c r="A5" s="107">
        <v>1</v>
      </c>
      <c r="B5" s="108" t="s">
        <v>97</v>
      </c>
      <c r="C5" s="109"/>
      <c r="D5" s="107" t="s">
        <v>98</v>
      </c>
    </row>
    <row r="6" spans="1:4" x14ac:dyDescent="0.2">
      <c r="A6" s="70" t="s">
        <v>99</v>
      </c>
      <c r="B6" s="71" t="s">
        <v>100</v>
      </c>
      <c r="C6" s="72">
        <v>1</v>
      </c>
      <c r="D6" s="85">
        <f>_xlfn.XLOOKUP(A1,Perfis!B3:B35,Perfis!C3:C35)</f>
        <v>0</v>
      </c>
    </row>
    <row r="7" spans="1:4" x14ac:dyDescent="0.2">
      <c r="A7" s="86" t="s">
        <v>101</v>
      </c>
      <c r="B7" s="110"/>
      <c r="C7" s="111"/>
      <c r="D7" s="88">
        <f>SUM(D6)</f>
        <v>0</v>
      </c>
    </row>
    <row r="8" spans="1:4" x14ac:dyDescent="0.2">
      <c r="A8" s="73"/>
      <c r="B8" s="74"/>
      <c r="C8" s="75"/>
      <c r="D8" s="76"/>
    </row>
    <row r="9" spans="1:4" x14ac:dyDescent="0.2">
      <c r="A9" s="305" t="s">
        <v>102</v>
      </c>
      <c r="B9" s="306"/>
      <c r="C9" s="306"/>
      <c r="D9" s="307"/>
    </row>
    <row r="10" spans="1:4" x14ac:dyDescent="0.2">
      <c r="A10" s="316" t="s">
        <v>103</v>
      </c>
      <c r="B10" s="317"/>
      <c r="C10" s="317"/>
      <c r="D10" s="318"/>
    </row>
    <row r="11" spans="1:4" x14ac:dyDescent="0.2">
      <c r="A11" s="112" t="s">
        <v>104</v>
      </c>
      <c r="B11" s="108" t="s">
        <v>97</v>
      </c>
      <c r="C11" s="113" t="s">
        <v>105</v>
      </c>
      <c r="D11" s="112" t="s">
        <v>98</v>
      </c>
    </row>
    <row r="12" spans="1:4" x14ac:dyDescent="0.2">
      <c r="A12" s="77" t="s">
        <v>99</v>
      </c>
      <c r="B12" s="78" t="s">
        <v>106</v>
      </c>
      <c r="C12" s="79">
        <v>8.3333333333333329E-2</v>
      </c>
      <c r="D12" s="114">
        <f>C12*$D$7</f>
        <v>0</v>
      </c>
    </row>
    <row r="13" spans="1:4" x14ac:dyDescent="0.2">
      <c r="A13" s="77" t="s">
        <v>107</v>
      </c>
      <c r="B13" s="78" t="s">
        <v>108</v>
      </c>
      <c r="C13" s="79">
        <v>7.7777777777777779E-2</v>
      </c>
      <c r="D13" s="114">
        <f>C13*$D$7</f>
        <v>0</v>
      </c>
    </row>
    <row r="14" spans="1:4" x14ac:dyDescent="0.2">
      <c r="A14" s="299" t="s">
        <v>109</v>
      </c>
      <c r="B14" s="300"/>
      <c r="C14" s="80">
        <f>SUM(C12:C13)</f>
        <v>0.16111111111111109</v>
      </c>
      <c r="D14" s="88">
        <f>SUM(D12:D13)</f>
        <v>0</v>
      </c>
    </row>
    <row r="15" spans="1:4" x14ac:dyDescent="0.2">
      <c r="A15" s="73"/>
      <c r="B15" s="74"/>
      <c r="C15" s="95"/>
      <c r="D15" s="76"/>
    </row>
    <row r="16" spans="1:4" x14ac:dyDescent="0.2">
      <c r="A16" s="316" t="s">
        <v>110</v>
      </c>
      <c r="B16" s="317"/>
      <c r="C16" s="317"/>
      <c r="D16" s="318"/>
    </row>
    <row r="17" spans="1:4" x14ac:dyDescent="0.2">
      <c r="A17" s="112" t="s">
        <v>111</v>
      </c>
      <c r="B17" s="108" t="s">
        <v>97</v>
      </c>
      <c r="C17" s="115" t="s">
        <v>105</v>
      </c>
      <c r="D17" s="112" t="s">
        <v>98</v>
      </c>
    </row>
    <row r="18" spans="1:4" x14ac:dyDescent="0.2">
      <c r="A18" s="77" t="s">
        <v>99</v>
      </c>
      <c r="B18" s="81" t="s">
        <v>112</v>
      </c>
      <c r="C18" s="79">
        <v>0.05</v>
      </c>
      <c r="D18" s="114">
        <f t="shared" ref="D18:D25" si="0">C18*($D$7+$D$14)</f>
        <v>0</v>
      </c>
    </row>
    <row r="19" spans="1:4" x14ac:dyDescent="0.2">
      <c r="A19" s="77" t="s">
        <v>107</v>
      </c>
      <c r="B19" s="82" t="s">
        <v>113</v>
      </c>
      <c r="C19" s="79">
        <v>2.5000000000000001E-2</v>
      </c>
      <c r="D19" s="114">
        <f t="shared" si="0"/>
        <v>0</v>
      </c>
    </row>
    <row r="20" spans="1:4" x14ac:dyDescent="0.2">
      <c r="A20" s="77" t="s">
        <v>114</v>
      </c>
      <c r="B20" s="82" t="s">
        <v>115</v>
      </c>
      <c r="C20" s="79">
        <v>0.03</v>
      </c>
      <c r="D20" s="114">
        <f t="shared" si="0"/>
        <v>0</v>
      </c>
    </row>
    <row r="21" spans="1:4" x14ac:dyDescent="0.2">
      <c r="A21" s="77" t="s">
        <v>116</v>
      </c>
      <c r="B21" s="82" t="s">
        <v>117</v>
      </c>
      <c r="C21" s="79">
        <v>1.4999999999999999E-2</v>
      </c>
      <c r="D21" s="114">
        <f t="shared" si="0"/>
        <v>0</v>
      </c>
    </row>
    <row r="22" spans="1:4" x14ac:dyDescent="0.2">
      <c r="A22" s="77" t="s">
        <v>118</v>
      </c>
      <c r="B22" s="82" t="s">
        <v>119</v>
      </c>
      <c r="C22" s="79">
        <v>0.01</v>
      </c>
      <c r="D22" s="114">
        <f t="shared" si="0"/>
        <v>0</v>
      </c>
    </row>
    <row r="23" spans="1:4" x14ac:dyDescent="0.2">
      <c r="A23" s="77" t="s">
        <v>120</v>
      </c>
      <c r="B23" s="78" t="s">
        <v>121</v>
      </c>
      <c r="C23" s="79">
        <v>6.0000000000000001E-3</v>
      </c>
      <c r="D23" s="114">
        <f t="shared" si="0"/>
        <v>0</v>
      </c>
    </row>
    <row r="24" spans="1:4" x14ac:dyDescent="0.2">
      <c r="A24" s="77" t="s">
        <v>122</v>
      </c>
      <c r="B24" s="82" t="s">
        <v>123</v>
      </c>
      <c r="C24" s="79">
        <v>2E-3</v>
      </c>
      <c r="D24" s="114">
        <f t="shared" si="0"/>
        <v>0</v>
      </c>
    </row>
    <row r="25" spans="1:4" x14ac:dyDescent="0.2">
      <c r="A25" s="77" t="s">
        <v>124</v>
      </c>
      <c r="B25" s="81" t="s">
        <v>125</v>
      </c>
      <c r="C25" s="79">
        <v>0.08</v>
      </c>
      <c r="D25" s="114">
        <f t="shared" si="0"/>
        <v>0</v>
      </c>
    </row>
    <row r="26" spans="1:4" x14ac:dyDescent="0.2">
      <c r="A26" s="308" t="s">
        <v>126</v>
      </c>
      <c r="B26" s="309"/>
      <c r="C26" s="117">
        <f>SUM(C18:C25)</f>
        <v>0.21800000000000003</v>
      </c>
      <c r="D26" s="118">
        <f>SUM(D18:D25)</f>
        <v>0</v>
      </c>
    </row>
    <row r="27" spans="1:4" x14ac:dyDescent="0.2">
      <c r="A27" s="73"/>
      <c r="B27" s="74"/>
      <c r="C27" s="119"/>
      <c r="D27" s="76"/>
    </row>
    <row r="28" spans="1:4" x14ac:dyDescent="0.2">
      <c r="A28" s="316" t="s">
        <v>127</v>
      </c>
      <c r="B28" s="317"/>
      <c r="C28" s="317"/>
      <c r="D28" s="318"/>
    </row>
    <row r="29" spans="1:4" x14ac:dyDescent="0.2">
      <c r="A29" s="112" t="s">
        <v>128</v>
      </c>
      <c r="B29" s="316" t="s">
        <v>97</v>
      </c>
      <c r="C29" s="318"/>
      <c r="D29" s="112" t="s">
        <v>98</v>
      </c>
    </row>
    <row r="30" spans="1:4" x14ac:dyDescent="0.2">
      <c r="A30" s="296" t="s">
        <v>99</v>
      </c>
      <c r="B30" s="83" t="s">
        <v>129</v>
      </c>
      <c r="C30" s="84"/>
      <c r="D30" s="85">
        <f>COMPOSICAO!D20*2*22</f>
        <v>242</v>
      </c>
    </row>
    <row r="31" spans="1:4" x14ac:dyDescent="0.2">
      <c r="A31" s="297"/>
      <c r="B31" s="83" t="s">
        <v>130</v>
      </c>
      <c r="C31" s="84"/>
      <c r="D31" s="85">
        <f>D6*COMPOSICAO!D21</f>
        <v>0</v>
      </c>
    </row>
    <row r="32" spans="1:4" x14ac:dyDescent="0.2">
      <c r="A32" s="298"/>
      <c r="B32" s="86" t="s">
        <v>131</v>
      </c>
      <c r="C32" s="87"/>
      <c r="D32" s="88">
        <f>IF(D30-D31&gt;0,D30-D31,0)</f>
        <v>242</v>
      </c>
    </row>
    <row r="33" spans="1:4" x14ac:dyDescent="0.2">
      <c r="A33" s="296" t="s">
        <v>107</v>
      </c>
      <c r="B33" s="83" t="s">
        <v>132</v>
      </c>
      <c r="C33" s="120"/>
      <c r="D33" s="85">
        <f>COMPOSICAO!D23*22</f>
        <v>814</v>
      </c>
    </row>
    <row r="34" spans="1:4" x14ac:dyDescent="0.2">
      <c r="A34" s="297"/>
      <c r="B34" s="83" t="s">
        <v>133</v>
      </c>
      <c r="C34" s="90">
        <v>0</v>
      </c>
      <c r="D34" s="85">
        <f>D33*C34</f>
        <v>0</v>
      </c>
    </row>
    <row r="35" spans="1:4" x14ac:dyDescent="0.2">
      <c r="A35" s="298"/>
      <c r="B35" s="86" t="s">
        <v>134</v>
      </c>
      <c r="C35" s="91"/>
      <c r="D35" s="88">
        <f>D33-D34</f>
        <v>814</v>
      </c>
    </row>
    <row r="36" spans="1:4" x14ac:dyDescent="0.2">
      <c r="A36" s="70" t="s">
        <v>114</v>
      </c>
      <c r="B36" s="83" t="s">
        <v>135</v>
      </c>
      <c r="C36" s="84"/>
      <c r="D36" s="92">
        <f>COMPOSICAO!D31</f>
        <v>184.85</v>
      </c>
    </row>
    <row r="37" spans="1:4" x14ac:dyDescent="0.2">
      <c r="A37" s="86" t="s">
        <v>136</v>
      </c>
      <c r="B37" s="110"/>
      <c r="C37" s="111"/>
      <c r="D37" s="88">
        <f>SUM(D32,D35,D36)</f>
        <v>1240.8499999999999</v>
      </c>
    </row>
    <row r="38" spans="1:4" x14ac:dyDescent="0.2">
      <c r="A38" s="73"/>
      <c r="B38" s="74"/>
      <c r="C38" s="75"/>
      <c r="D38" s="76"/>
    </row>
    <row r="39" spans="1:4" x14ac:dyDescent="0.2">
      <c r="A39" s="112">
        <v>2</v>
      </c>
      <c r="B39" s="121" t="s">
        <v>137</v>
      </c>
      <c r="C39" s="122"/>
      <c r="D39" s="112" t="s">
        <v>98</v>
      </c>
    </row>
    <row r="40" spans="1:4" x14ac:dyDescent="0.2">
      <c r="A40" s="70" t="s">
        <v>104</v>
      </c>
      <c r="B40" s="83" t="s">
        <v>138</v>
      </c>
      <c r="C40" s="123"/>
      <c r="D40" s="85">
        <f>D14</f>
        <v>0</v>
      </c>
    </row>
    <row r="41" spans="1:4" x14ac:dyDescent="0.2">
      <c r="A41" s="70" t="s">
        <v>111</v>
      </c>
      <c r="B41" s="83" t="s">
        <v>139</v>
      </c>
      <c r="C41" s="123"/>
      <c r="D41" s="85">
        <f>D26</f>
        <v>0</v>
      </c>
    </row>
    <row r="42" spans="1:4" x14ac:dyDescent="0.2">
      <c r="A42" s="70" t="s">
        <v>128</v>
      </c>
      <c r="B42" s="83" t="s">
        <v>140</v>
      </c>
      <c r="C42" s="123"/>
      <c r="D42" s="85">
        <f>D37</f>
        <v>1240.8499999999999</v>
      </c>
    </row>
    <row r="43" spans="1:4" x14ac:dyDescent="0.2">
      <c r="A43" s="299" t="s">
        <v>141</v>
      </c>
      <c r="B43" s="304"/>
      <c r="C43" s="124"/>
      <c r="D43" s="88">
        <f>SUM(D40:D42)</f>
        <v>1240.8499999999999</v>
      </c>
    </row>
    <row r="44" spans="1:4" x14ac:dyDescent="0.2">
      <c r="A44" s="73"/>
      <c r="B44" s="74"/>
      <c r="C44" s="75"/>
      <c r="D44" s="76"/>
    </row>
    <row r="45" spans="1:4" x14ac:dyDescent="0.2">
      <c r="A45" s="305" t="s">
        <v>142</v>
      </c>
      <c r="B45" s="306"/>
      <c r="C45" s="306"/>
      <c r="D45" s="307"/>
    </row>
    <row r="46" spans="1:4" x14ac:dyDescent="0.2">
      <c r="A46" s="112">
        <v>3</v>
      </c>
      <c r="B46" s="108" t="s">
        <v>97</v>
      </c>
      <c r="C46" s="125" t="s">
        <v>105</v>
      </c>
      <c r="D46" s="112" t="s">
        <v>98</v>
      </c>
    </row>
    <row r="47" spans="1:4" x14ac:dyDescent="0.2">
      <c r="A47" s="70" t="s">
        <v>99</v>
      </c>
      <c r="B47" s="83" t="s">
        <v>143</v>
      </c>
      <c r="C47" s="93">
        <v>4.1666666666666666E-3</v>
      </c>
      <c r="D47" s="114">
        <f t="shared" ref="D47:D52" si="1">C47*$D$7</f>
        <v>0</v>
      </c>
    </row>
    <row r="48" spans="1:4" x14ac:dyDescent="0.2">
      <c r="A48" s="70" t="s">
        <v>107</v>
      </c>
      <c r="B48" s="83" t="s">
        <v>144</v>
      </c>
      <c r="C48" s="93">
        <v>3.3333333333333332E-4</v>
      </c>
      <c r="D48" s="114">
        <f t="shared" si="1"/>
        <v>0</v>
      </c>
    </row>
    <row r="49" spans="1:4" x14ac:dyDescent="0.2">
      <c r="A49" s="77" t="s">
        <v>114</v>
      </c>
      <c r="B49" s="78" t="s">
        <v>145</v>
      </c>
      <c r="C49" s="93">
        <v>3.4399999999999993E-2</v>
      </c>
      <c r="D49" s="114">
        <f t="shared" si="1"/>
        <v>0</v>
      </c>
    </row>
    <row r="50" spans="1:4" x14ac:dyDescent="0.2">
      <c r="A50" s="70" t="s">
        <v>116</v>
      </c>
      <c r="B50" s="83" t="s">
        <v>146</v>
      </c>
      <c r="C50" s="93">
        <v>1.2444444444444444E-2</v>
      </c>
      <c r="D50" s="114">
        <f t="shared" si="1"/>
        <v>0</v>
      </c>
    </row>
    <row r="51" spans="1:4" x14ac:dyDescent="0.2">
      <c r="A51" s="70" t="s">
        <v>118</v>
      </c>
      <c r="B51" s="83" t="s">
        <v>147</v>
      </c>
      <c r="C51" s="93">
        <v>4.5631999999999999E-3</v>
      </c>
      <c r="D51" s="114">
        <f t="shared" si="1"/>
        <v>0</v>
      </c>
    </row>
    <row r="52" spans="1:4" x14ac:dyDescent="0.2">
      <c r="A52" s="70" t="s">
        <v>120</v>
      </c>
      <c r="B52" s="83" t="s">
        <v>148</v>
      </c>
      <c r="C52" s="93">
        <v>3.9680000000000005E-4</v>
      </c>
      <c r="D52" s="114">
        <f t="shared" si="1"/>
        <v>0</v>
      </c>
    </row>
    <row r="53" spans="1:4" x14ac:dyDescent="0.2">
      <c r="A53" s="299" t="s">
        <v>149</v>
      </c>
      <c r="B53" s="300"/>
      <c r="C53" s="94">
        <f>SUM(C47:C52)</f>
        <v>5.6304444444444435E-2</v>
      </c>
      <c r="D53" s="88">
        <f>SUM(D47:D52)</f>
        <v>0</v>
      </c>
    </row>
    <row r="54" spans="1:4" x14ac:dyDescent="0.2">
      <c r="A54" s="73"/>
      <c r="B54" s="74"/>
      <c r="C54" s="95"/>
      <c r="D54" s="76"/>
    </row>
    <row r="55" spans="1:4" x14ac:dyDescent="0.2">
      <c r="A55" s="305" t="s">
        <v>150</v>
      </c>
      <c r="B55" s="306"/>
      <c r="C55" s="306"/>
      <c r="D55" s="307"/>
    </row>
    <row r="56" spans="1:4" x14ac:dyDescent="0.2">
      <c r="A56" s="112">
        <v>4</v>
      </c>
      <c r="B56" s="108" t="s">
        <v>97</v>
      </c>
      <c r="C56" s="125" t="s">
        <v>105</v>
      </c>
      <c r="D56" s="112" t="s">
        <v>98</v>
      </c>
    </row>
    <row r="57" spans="1:4" x14ac:dyDescent="0.2">
      <c r="A57" s="299" t="s">
        <v>151</v>
      </c>
      <c r="B57" s="300"/>
      <c r="C57" s="96">
        <v>0</v>
      </c>
      <c r="D57" s="126">
        <v>0</v>
      </c>
    </row>
    <row r="58" spans="1:4" x14ac:dyDescent="0.2">
      <c r="A58" s="73"/>
      <c r="B58" s="74"/>
      <c r="C58" s="95"/>
      <c r="D58" s="76"/>
    </row>
    <row r="59" spans="1:4" x14ac:dyDescent="0.2">
      <c r="A59" s="305" t="s">
        <v>152</v>
      </c>
      <c r="B59" s="306"/>
      <c r="C59" s="306"/>
      <c r="D59" s="307"/>
    </row>
    <row r="60" spans="1:4" x14ac:dyDescent="0.2">
      <c r="A60" s="112">
        <v>5</v>
      </c>
      <c r="B60" s="127" t="s">
        <v>97</v>
      </c>
      <c r="C60" s="128"/>
      <c r="D60" s="129" t="s">
        <v>98</v>
      </c>
    </row>
    <row r="61" spans="1:4" x14ac:dyDescent="0.2">
      <c r="A61" s="86" t="s">
        <v>153</v>
      </c>
      <c r="B61" s="110"/>
      <c r="C61" s="87"/>
      <c r="D61" s="130">
        <v>0</v>
      </c>
    </row>
    <row r="62" spans="1:4" x14ac:dyDescent="0.2">
      <c r="A62" s="73"/>
      <c r="B62" s="74"/>
      <c r="C62" s="97"/>
      <c r="D62" s="76"/>
    </row>
    <row r="63" spans="1:4" x14ac:dyDescent="0.2">
      <c r="A63" s="305" t="s">
        <v>154</v>
      </c>
      <c r="B63" s="306"/>
      <c r="C63" s="306"/>
      <c r="D63" s="307"/>
    </row>
    <row r="64" spans="1:4" x14ac:dyDescent="0.2">
      <c r="A64" s="112">
        <v>6</v>
      </c>
      <c r="B64" s="108" t="s">
        <v>97</v>
      </c>
      <c r="C64" s="131" t="s">
        <v>105</v>
      </c>
      <c r="D64" s="112" t="s">
        <v>98</v>
      </c>
    </row>
    <row r="65" spans="1:4" x14ac:dyDescent="0.2">
      <c r="A65" s="98" t="s">
        <v>99</v>
      </c>
      <c r="B65" s="99" t="s">
        <v>155</v>
      </c>
      <c r="C65" s="100">
        <v>0.05</v>
      </c>
      <c r="D65" s="88">
        <f>C65*$D$81</f>
        <v>62.042499999999997</v>
      </c>
    </row>
    <row r="66" spans="1:4" x14ac:dyDescent="0.2">
      <c r="A66" s="98" t="s">
        <v>107</v>
      </c>
      <c r="B66" s="99" t="s">
        <v>156</v>
      </c>
      <c r="C66" s="100">
        <v>0.1</v>
      </c>
      <c r="D66" s="88">
        <f>C66*($D$81+$D$65)</f>
        <v>130.28925000000001</v>
      </c>
    </row>
    <row r="67" spans="1:4" x14ac:dyDescent="0.2">
      <c r="A67" s="98" t="s">
        <v>114</v>
      </c>
      <c r="B67" s="99" t="s">
        <v>157</v>
      </c>
      <c r="C67" s="100">
        <v>9.2499999999999999E-2</v>
      </c>
      <c r="D67" s="88">
        <f>((D65+D66+D81)/(1-C67))-(D65+D66+D81)</f>
        <v>146.08188636363639</v>
      </c>
    </row>
    <row r="68" spans="1:4" x14ac:dyDescent="0.2">
      <c r="A68" s="77" t="s">
        <v>158</v>
      </c>
      <c r="B68" s="101" t="s">
        <v>159</v>
      </c>
      <c r="C68" s="93">
        <v>6.4999999999999997E-3</v>
      </c>
      <c r="D68" s="88">
        <f>C68*$D$83</f>
        <v>0</v>
      </c>
    </row>
    <row r="69" spans="1:4" x14ac:dyDescent="0.2">
      <c r="A69" s="77" t="s">
        <v>160</v>
      </c>
      <c r="B69" s="101" t="s">
        <v>161</v>
      </c>
      <c r="C69" s="93">
        <v>0.03</v>
      </c>
      <c r="D69" s="88">
        <f>C69*$D$83</f>
        <v>0</v>
      </c>
    </row>
    <row r="70" spans="1:4" x14ac:dyDescent="0.2">
      <c r="A70" s="70" t="s">
        <v>162</v>
      </c>
      <c r="B70" s="71" t="s">
        <v>163</v>
      </c>
      <c r="C70" s="93">
        <v>0.02</v>
      </c>
      <c r="D70" s="88">
        <f>C70*$D$83</f>
        <v>0</v>
      </c>
    </row>
    <row r="71" spans="1:4" x14ac:dyDescent="0.2">
      <c r="A71" s="70" t="s">
        <v>164</v>
      </c>
      <c r="B71" s="102" t="s">
        <v>165</v>
      </c>
      <c r="C71" s="93">
        <v>3.5999999999999997E-2</v>
      </c>
      <c r="D71" s="88">
        <f>C71*$D$83</f>
        <v>0</v>
      </c>
    </row>
    <row r="72" spans="1:4" x14ac:dyDescent="0.2">
      <c r="A72" s="299" t="s">
        <v>166</v>
      </c>
      <c r="B72" s="300"/>
      <c r="C72" s="96">
        <f>SUM(C65:C67)</f>
        <v>0.24250000000000002</v>
      </c>
      <c r="D72" s="88">
        <f>SUM(D65:D67)</f>
        <v>338.41363636363639</v>
      </c>
    </row>
    <row r="73" spans="1:4" x14ac:dyDescent="0.2">
      <c r="A73" s="73"/>
      <c r="B73" s="74"/>
      <c r="C73" s="75"/>
      <c r="D73" s="76"/>
    </row>
    <row r="74" spans="1:4" x14ac:dyDescent="0.2">
      <c r="A74" s="301" t="s">
        <v>167</v>
      </c>
      <c r="B74" s="302"/>
      <c r="C74" s="302"/>
      <c r="D74" s="303"/>
    </row>
    <row r="75" spans="1:4" x14ac:dyDescent="0.2">
      <c r="A75" s="116" t="s">
        <v>168</v>
      </c>
      <c r="B75" s="132"/>
      <c r="C75" s="133"/>
      <c r="D75" s="112" t="s">
        <v>98</v>
      </c>
    </row>
    <row r="76" spans="1:4" x14ac:dyDescent="0.2">
      <c r="A76" s="70">
        <v>1</v>
      </c>
      <c r="B76" s="103" t="s">
        <v>169</v>
      </c>
      <c r="C76" s="104"/>
      <c r="D76" s="85">
        <f>D7</f>
        <v>0</v>
      </c>
    </row>
    <row r="77" spans="1:4" x14ac:dyDescent="0.2">
      <c r="A77" s="70">
        <v>2</v>
      </c>
      <c r="B77" s="103" t="s">
        <v>170</v>
      </c>
      <c r="C77" s="104"/>
      <c r="D77" s="85">
        <f>D43</f>
        <v>1240.8499999999999</v>
      </c>
    </row>
    <row r="78" spans="1:4" x14ac:dyDescent="0.2">
      <c r="A78" s="70">
        <v>3</v>
      </c>
      <c r="B78" s="103" t="s">
        <v>171</v>
      </c>
      <c r="C78" s="104"/>
      <c r="D78" s="85">
        <f>D53</f>
        <v>0</v>
      </c>
    </row>
    <row r="79" spans="1:4" x14ac:dyDescent="0.2">
      <c r="A79" s="70">
        <v>4</v>
      </c>
      <c r="B79" s="103" t="s">
        <v>172</v>
      </c>
      <c r="C79" s="104"/>
      <c r="D79" s="85">
        <v>0</v>
      </c>
    </row>
    <row r="80" spans="1:4" x14ac:dyDescent="0.2">
      <c r="A80" s="70">
        <v>5</v>
      </c>
      <c r="B80" s="103" t="s">
        <v>173</v>
      </c>
      <c r="C80" s="104"/>
      <c r="D80" s="85">
        <v>0</v>
      </c>
    </row>
    <row r="81" spans="1:4" x14ac:dyDescent="0.2">
      <c r="A81" s="134" t="s">
        <v>174</v>
      </c>
      <c r="B81" s="110"/>
      <c r="C81" s="111"/>
      <c r="D81" s="88">
        <f>SUM(D76:D80)</f>
        <v>1240.8499999999999</v>
      </c>
    </row>
    <row r="82" spans="1:4" x14ac:dyDescent="0.2">
      <c r="A82" s="70">
        <v>6</v>
      </c>
      <c r="B82" s="103" t="s">
        <v>175</v>
      </c>
      <c r="C82" s="104"/>
      <c r="D82" s="85">
        <f>D72</f>
        <v>338.41363636363639</v>
      </c>
    </row>
    <row r="83" spans="1:4" x14ac:dyDescent="0.2">
      <c r="A83" s="299" t="s">
        <v>176</v>
      </c>
      <c r="B83" s="304"/>
      <c r="C83" s="300"/>
      <c r="D83" s="135">
        <f>IF(D7=0,0,SUM(D81:D82))</f>
        <v>0</v>
      </c>
    </row>
    <row r="84" spans="1:4" x14ac:dyDescent="0.2">
      <c r="C84" s="105" t="s">
        <v>177</v>
      </c>
      <c r="D84" s="106" t="e">
        <f>ROUNDUP(D83/D76,2)</f>
        <v>#DIV/0!</v>
      </c>
    </row>
    <row r="85" spans="1:4" x14ac:dyDescent="0.2"/>
    <row r="86" spans="1:4" hidden="1" x14ac:dyDescent="0.2">
      <c r="D86" s="137"/>
    </row>
  </sheetData>
  <mergeCells count="22">
    <mergeCell ref="B29:C29"/>
    <mergeCell ref="A30:A32"/>
    <mergeCell ref="A63:D63"/>
    <mergeCell ref="A33:A35"/>
    <mergeCell ref="A72:B72"/>
    <mergeCell ref="A74:D74"/>
    <mergeCell ref="A83:C83"/>
    <mergeCell ref="A43:B43"/>
    <mergeCell ref="A45:D45"/>
    <mergeCell ref="A53:B53"/>
    <mergeCell ref="A55:D55"/>
    <mergeCell ref="A57:B57"/>
    <mergeCell ref="A59:D59"/>
    <mergeCell ref="A14:B14"/>
    <mergeCell ref="A16:D16"/>
    <mergeCell ref="A26:B26"/>
    <mergeCell ref="A28:D28"/>
    <mergeCell ref="A1:D1"/>
    <mergeCell ref="A3:D3"/>
    <mergeCell ref="A4:D4"/>
    <mergeCell ref="A9:D9"/>
    <mergeCell ref="A10:D10"/>
  </mergeCells>
  <conditionalFormatting sqref="B69">
    <cfRule type="expression" dxfId="26" priority="1">
      <formula>$D$81=0</formula>
    </cfRule>
  </conditionalFormatting>
  <pageMargins left="0.511811024" right="0.511811024" top="0.78740157499999996" bottom="0.78740157499999996" header="0.31496062000000002" footer="0.3149606200000000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139A9C-92A1-4303-B87B-D2EE5082FCCD}">
  <sheetPr>
    <tabColor rgb="FFFF0000"/>
  </sheetPr>
  <dimension ref="A1:D86"/>
  <sheetViews>
    <sheetView zoomScaleNormal="100" workbookViewId="0">
      <selection sqref="A1:D1"/>
    </sheetView>
  </sheetViews>
  <sheetFormatPr defaultColWidth="0" defaultRowHeight="12" zeroHeight="1" x14ac:dyDescent="0.2"/>
  <cols>
    <col min="1" max="1" width="5.85546875" style="89" customWidth="1"/>
    <col min="2" max="2" width="83.28515625" style="89" customWidth="1"/>
    <col min="3" max="3" width="12.42578125" style="89" customWidth="1"/>
    <col min="4" max="4" width="15.42578125" style="89" customWidth="1"/>
    <col min="5" max="5" width="9.140625" style="89" hidden="1" customWidth="1"/>
    <col min="6" max="16384" width="9.140625" style="89" hidden="1"/>
  </cols>
  <sheetData>
    <row r="1" spans="1:4" ht="18.75" thickBot="1" x14ac:dyDescent="0.25">
      <c r="A1" s="319" t="str">
        <f>Perfis!B10</f>
        <v>Desenvolvedor de Software - Sênior</v>
      </c>
      <c r="B1" s="294"/>
      <c r="C1" s="294"/>
      <c r="D1" s="295"/>
    </row>
    <row r="2" spans="1:4" x14ac:dyDescent="0.2">
      <c r="A2" s="136"/>
      <c r="B2" s="136"/>
      <c r="C2" s="136"/>
      <c r="D2" s="136"/>
    </row>
    <row r="3" spans="1:4" ht="18" x14ac:dyDescent="0.2">
      <c r="A3" s="313" t="s">
        <v>95</v>
      </c>
      <c r="B3" s="314"/>
      <c r="C3" s="314"/>
      <c r="D3" s="315"/>
    </row>
    <row r="4" spans="1:4" x14ac:dyDescent="0.2">
      <c r="A4" s="305" t="s">
        <v>96</v>
      </c>
      <c r="B4" s="306"/>
      <c r="C4" s="306"/>
      <c r="D4" s="307"/>
    </row>
    <row r="5" spans="1:4" x14ac:dyDescent="0.2">
      <c r="A5" s="107">
        <v>1</v>
      </c>
      <c r="B5" s="108" t="s">
        <v>97</v>
      </c>
      <c r="C5" s="109"/>
      <c r="D5" s="107" t="s">
        <v>98</v>
      </c>
    </row>
    <row r="6" spans="1:4" x14ac:dyDescent="0.2">
      <c r="A6" s="70" t="s">
        <v>99</v>
      </c>
      <c r="B6" s="71" t="s">
        <v>100</v>
      </c>
      <c r="C6" s="72">
        <v>1</v>
      </c>
      <c r="D6" s="85">
        <f>_xlfn.XLOOKUP(A1,Perfis!B3:B35,Perfis!C3:C35)</f>
        <v>0</v>
      </c>
    </row>
    <row r="7" spans="1:4" x14ac:dyDescent="0.2">
      <c r="A7" s="86" t="s">
        <v>101</v>
      </c>
      <c r="B7" s="110"/>
      <c r="C7" s="111"/>
      <c r="D7" s="88">
        <f>SUM(D6)</f>
        <v>0</v>
      </c>
    </row>
    <row r="8" spans="1:4" x14ac:dyDescent="0.2">
      <c r="A8" s="73"/>
      <c r="B8" s="74"/>
      <c r="C8" s="75"/>
      <c r="D8" s="76"/>
    </row>
    <row r="9" spans="1:4" x14ac:dyDescent="0.2">
      <c r="A9" s="305" t="s">
        <v>102</v>
      </c>
      <c r="B9" s="306"/>
      <c r="C9" s="306"/>
      <c r="D9" s="307"/>
    </row>
    <row r="10" spans="1:4" x14ac:dyDescent="0.2">
      <c r="A10" s="316" t="s">
        <v>103</v>
      </c>
      <c r="B10" s="317"/>
      <c r="C10" s="317"/>
      <c r="D10" s="318"/>
    </row>
    <row r="11" spans="1:4" x14ac:dyDescent="0.2">
      <c r="A11" s="112" t="s">
        <v>104</v>
      </c>
      <c r="B11" s="108" t="s">
        <v>97</v>
      </c>
      <c r="C11" s="113" t="s">
        <v>105</v>
      </c>
      <c r="D11" s="112" t="s">
        <v>98</v>
      </c>
    </row>
    <row r="12" spans="1:4" x14ac:dyDescent="0.2">
      <c r="A12" s="77" t="s">
        <v>99</v>
      </c>
      <c r="B12" s="78" t="s">
        <v>106</v>
      </c>
      <c r="C12" s="79">
        <v>8.3333333333333329E-2</v>
      </c>
      <c r="D12" s="114">
        <f>C12*$D$7</f>
        <v>0</v>
      </c>
    </row>
    <row r="13" spans="1:4" x14ac:dyDescent="0.2">
      <c r="A13" s="77" t="s">
        <v>107</v>
      </c>
      <c r="B13" s="78" t="s">
        <v>108</v>
      </c>
      <c r="C13" s="79">
        <v>7.7777777777777779E-2</v>
      </c>
      <c r="D13" s="114">
        <f>C13*$D$7</f>
        <v>0</v>
      </c>
    </row>
    <row r="14" spans="1:4" x14ac:dyDescent="0.2">
      <c r="A14" s="299" t="s">
        <v>109</v>
      </c>
      <c r="B14" s="300"/>
      <c r="C14" s="80">
        <f>SUM(C12:C13)</f>
        <v>0.16111111111111109</v>
      </c>
      <c r="D14" s="88">
        <f>SUM(D12:D13)</f>
        <v>0</v>
      </c>
    </row>
    <row r="15" spans="1:4" x14ac:dyDescent="0.2">
      <c r="A15" s="73"/>
      <c r="B15" s="74"/>
      <c r="C15" s="95"/>
      <c r="D15" s="76"/>
    </row>
    <row r="16" spans="1:4" x14ac:dyDescent="0.2">
      <c r="A16" s="316" t="s">
        <v>110</v>
      </c>
      <c r="B16" s="317"/>
      <c r="C16" s="317"/>
      <c r="D16" s="318"/>
    </row>
    <row r="17" spans="1:4" x14ac:dyDescent="0.2">
      <c r="A17" s="112" t="s">
        <v>111</v>
      </c>
      <c r="B17" s="108" t="s">
        <v>97</v>
      </c>
      <c r="C17" s="115" t="s">
        <v>105</v>
      </c>
      <c r="D17" s="112" t="s">
        <v>98</v>
      </c>
    </row>
    <row r="18" spans="1:4" x14ac:dyDescent="0.2">
      <c r="A18" s="77" t="s">
        <v>99</v>
      </c>
      <c r="B18" s="81" t="s">
        <v>112</v>
      </c>
      <c r="C18" s="79">
        <v>0.05</v>
      </c>
      <c r="D18" s="114">
        <f t="shared" ref="D18:D25" si="0">C18*($D$7+$D$14)</f>
        <v>0</v>
      </c>
    </row>
    <row r="19" spans="1:4" x14ac:dyDescent="0.2">
      <c r="A19" s="77" t="s">
        <v>107</v>
      </c>
      <c r="B19" s="82" t="s">
        <v>113</v>
      </c>
      <c r="C19" s="79">
        <v>2.5000000000000001E-2</v>
      </c>
      <c r="D19" s="114">
        <f t="shared" si="0"/>
        <v>0</v>
      </c>
    </row>
    <row r="20" spans="1:4" x14ac:dyDescent="0.2">
      <c r="A20" s="77" t="s">
        <v>114</v>
      </c>
      <c r="B20" s="82" t="s">
        <v>115</v>
      </c>
      <c r="C20" s="79">
        <v>0.03</v>
      </c>
      <c r="D20" s="114">
        <f t="shared" si="0"/>
        <v>0</v>
      </c>
    </row>
    <row r="21" spans="1:4" x14ac:dyDescent="0.2">
      <c r="A21" s="77" t="s">
        <v>116</v>
      </c>
      <c r="B21" s="82" t="s">
        <v>117</v>
      </c>
      <c r="C21" s="79">
        <v>1.4999999999999999E-2</v>
      </c>
      <c r="D21" s="114">
        <f t="shared" si="0"/>
        <v>0</v>
      </c>
    </row>
    <row r="22" spans="1:4" x14ac:dyDescent="0.2">
      <c r="A22" s="77" t="s">
        <v>118</v>
      </c>
      <c r="B22" s="82" t="s">
        <v>119</v>
      </c>
      <c r="C22" s="79">
        <v>0.01</v>
      </c>
      <c r="D22" s="114">
        <f t="shared" si="0"/>
        <v>0</v>
      </c>
    </row>
    <row r="23" spans="1:4" x14ac:dyDescent="0.2">
      <c r="A23" s="77" t="s">
        <v>120</v>
      </c>
      <c r="B23" s="78" t="s">
        <v>121</v>
      </c>
      <c r="C23" s="79">
        <v>6.0000000000000001E-3</v>
      </c>
      <c r="D23" s="114">
        <f t="shared" si="0"/>
        <v>0</v>
      </c>
    </row>
    <row r="24" spans="1:4" x14ac:dyDescent="0.2">
      <c r="A24" s="77" t="s">
        <v>122</v>
      </c>
      <c r="B24" s="82" t="s">
        <v>123</v>
      </c>
      <c r="C24" s="79">
        <v>2E-3</v>
      </c>
      <c r="D24" s="114">
        <f t="shared" si="0"/>
        <v>0</v>
      </c>
    </row>
    <row r="25" spans="1:4" x14ac:dyDescent="0.2">
      <c r="A25" s="77" t="s">
        <v>124</v>
      </c>
      <c r="B25" s="81" t="s">
        <v>125</v>
      </c>
      <c r="C25" s="79">
        <v>0.08</v>
      </c>
      <c r="D25" s="114">
        <f t="shared" si="0"/>
        <v>0</v>
      </c>
    </row>
    <row r="26" spans="1:4" x14ac:dyDescent="0.2">
      <c r="A26" s="308" t="s">
        <v>126</v>
      </c>
      <c r="B26" s="309"/>
      <c r="C26" s="117">
        <f>SUM(C18:C25)</f>
        <v>0.21800000000000003</v>
      </c>
      <c r="D26" s="118">
        <f>SUM(D18:D25)</f>
        <v>0</v>
      </c>
    </row>
    <row r="27" spans="1:4" x14ac:dyDescent="0.2">
      <c r="A27" s="73"/>
      <c r="B27" s="74"/>
      <c r="C27" s="119"/>
      <c r="D27" s="76"/>
    </row>
    <row r="28" spans="1:4" x14ac:dyDescent="0.2">
      <c r="A28" s="316" t="s">
        <v>127</v>
      </c>
      <c r="B28" s="317"/>
      <c r="C28" s="317"/>
      <c r="D28" s="318"/>
    </row>
    <row r="29" spans="1:4" x14ac:dyDescent="0.2">
      <c r="A29" s="112" t="s">
        <v>128</v>
      </c>
      <c r="B29" s="316" t="s">
        <v>97</v>
      </c>
      <c r="C29" s="318"/>
      <c r="D29" s="112" t="s">
        <v>98</v>
      </c>
    </row>
    <row r="30" spans="1:4" x14ac:dyDescent="0.2">
      <c r="A30" s="296" t="s">
        <v>99</v>
      </c>
      <c r="B30" s="83" t="s">
        <v>129</v>
      </c>
      <c r="C30" s="84"/>
      <c r="D30" s="85">
        <f>COMPOSICAO!D20*2*22</f>
        <v>242</v>
      </c>
    </row>
    <row r="31" spans="1:4" x14ac:dyDescent="0.2">
      <c r="A31" s="297"/>
      <c r="B31" s="83" t="s">
        <v>130</v>
      </c>
      <c r="C31" s="84"/>
      <c r="D31" s="85">
        <f>D6*COMPOSICAO!D21</f>
        <v>0</v>
      </c>
    </row>
    <row r="32" spans="1:4" x14ac:dyDescent="0.2">
      <c r="A32" s="298"/>
      <c r="B32" s="86" t="s">
        <v>131</v>
      </c>
      <c r="C32" s="87"/>
      <c r="D32" s="88">
        <f>IF(D30-D31&gt;0,D30-D31,0)</f>
        <v>242</v>
      </c>
    </row>
    <row r="33" spans="1:4" x14ac:dyDescent="0.2">
      <c r="A33" s="296" t="s">
        <v>107</v>
      </c>
      <c r="B33" s="83" t="s">
        <v>132</v>
      </c>
      <c r="C33" s="120"/>
      <c r="D33" s="85">
        <f>COMPOSICAO!D23*22</f>
        <v>814</v>
      </c>
    </row>
    <row r="34" spans="1:4" x14ac:dyDescent="0.2">
      <c r="A34" s="297"/>
      <c r="B34" s="83" t="s">
        <v>133</v>
      </c>
      <c r="C34" s="90">
        <v>0</v>
      </c>
      <c r="D34" s="85">
        <f>D33*C34</f>
        <v>0</v>
      </c>
    </row>
    <row r="35" spans="1:4" x14ac:dyDescent="0.2">
      <c r="A35" s="298"/>
      <c r="B35" s="86" t="s">
        <v>134</v>
      </c>
      <c r="C35" s="91"/>
      <c r="D35" s="88">
        <f>D33-D34</f>
        <v>814</v>
      </c>
    </row>
    <row r="36" spans="1:4" x14ac:dyDescent="0.2">
      <c r="A36" s="70" t="s">
        <v>114</v>
      </c>
      <c r="B36" s="83" t="s">
        <v>135</v>
      </c>
      <c r="C36" s="84"/>
      <c r="D36" s="92">
        <f>COMPOSICAO!D31</f>
        <v>184.85</v>
      </c>
    </row>
    <row r="37" spans="1:4" x14ac:dyDescent="0.2">
      <c r="A37" s="86" t="s">
        <v>136</v>
      </c>
      <c r="B37" s="110"/>
      <c r="C37" s="111"/>
      <c r="D37" s="88">
        <f>SUM(D32,D35,D36)</f>
        <v>1240.8499999999999</v>
      </c>
    </row>
    <row r="38" spans="1:4" x14ac:dyDescent="0.2">
      <c r="A38" s="73"/>
      <c r="B38" s="74"/>
      <c r="C38" s="75"/>
      <c r="D38" s="76"/>
    </row>
    <row r="39" spans="1:4" x14ac:dyDescent="0.2">
      <c r="A39" s="112">
        <v>2</v>
      </c>
      <c r="B39" s="121" t="s">
        <v>137</v>
      </c>
      <c r="C39" s="122"/>
      <c r="D39" s="112" t="s">
        <v>98</v>
      </c>
    </row>
    <row r="40" spans="1:4" x14ac:dyDescent="0.2">
      <c r="A40" s="70" t="s">
        <v>104</v>
      </c>
      <c r="B40" s="83" t="s">
        <v>138</v>
      </c>
      <c r="C40" s="123"/>
      <c r="D40" s="85">
        <f>D14</f>
        <v>0</v>
      </c>
    </row>
    <row r="41" spans="1:4" x14ac:dyDescent="0.2">
      <c r="A41" s="70" t="s">
        <v>111</v>
      </c>
      <c r="B41" s="83" t="s">
        <v>139</v>
      </c>
      <c r="C41" s="123"/>
      <c r="D41" s="85">
        <f>D26</f>
        <v>0</v>
      </c>
    </row>
    <row r="42" spans="1:4" x14ac:dyDescent="0.2">
      <c r="A42" s="70" t="s">
        <v>128</v>
      </c>
      <c r="B42" s="83" t="s">
        <v>140</v>
      </c>
      <c r="C42" s="123"/>
      <c r="D42" s="85">
        <f>D37</f>
        <v>1240.8499999999999</v>
      </c>
    </row>
    <row r="43" spans="1:4" x14ac:dyDescent="0.2">
      <c r="A43" s="299" t="s">
        <v>141</v>
      </c>
      <c r="B43" s="304"/>
      <c r="C43" s="124"/>
      <c r="D43" s="88">
        <f>SUM(D40:D42)</f>
        <v>1240.8499999999999</v>
      </c>
    </row>
    <row r="44" spans="1:4" x14ac:dyDescent="0.2">
      <c r="A44" s="73"/>
      <c r="B44" s="74"/>
      <c r="C44" s="75"/>
      <c r="D44" s="76"/>
    </row>
    <row r="45" spans="1:4" x14ac:dyDescent="0.2">
      <c r="A45" s="305" t="s">
        <v>142</v>
      </c>
      <c r="B45" s="306"/>
      <c r="C45" s="306"/>
      <c r="D45" s="307"/>
    </row>
    <row r="46" spans="1:4" x14ac:dyDescent="0.2">
      <c r="A46" s="112">
        <v>3</v>
      </c>
      <c r="B46" s="108" t="s">
        <v>97</v>
      </c>
      <c r="C46" s="125" t="s">
        <v>105</v>
      </c>
      <c r="D46" s="112" t="s">
        <v>98</v>
      </c>
    </row>
    <row r="47" spans="1:4" x14ac:dyDescent="0.2">
      <c r="A47" s="70" t="s">
        <v>99</v>
      </c>
      <c r="B47" s="83" t="s">
        <v>143</v>
      </c>
      <c r="C47" s="93">
        <v>4.1666666666666666E-3</v>
      </c>
      <c r="D47" s="114">
        <f t="shared" ref="D47:D52" si="1">C47*$D$7</f>
        <v>0</v>
      </c>
    </row>
    <row r="48" spans="1:4" x14ac:dyDescent="0.2">
      <c r="A48" s="70" t="s">
        <v>107</v>
      </c>
      <c r="B48" s="83" t="s">
        <v>144</v>
      </c>
      <c r="C48" s="93">
        <v>3.3333333333333332E-4</v>
      </c>
      <c r="D48" s="114">
        <f t="shared" si="1"/>
        <v>0</v>
      </c>
    </row>
    <row r="49" spans="1:4" x14ac:dyDescent="0.2">
      <c r="A49" s="77" t="s">
        <v>114</v>
      </c>
      <c r="B49" s="78" t="s">
        <v>145</v>
      </c>
      <c r="C49" s="93">
        <v>3.4399999999999993E-2</v>
      </c>
      <c r="D49" s="114">
        <f t="shared" si="1"/>
        <v>0</v>
      </c>
    </row>
    <row r="50" spans="1:4" x14ac:dyDescent="0.2">
      <c r="A50" s="70" t="s">
        <v>116</v>
      </c>
      <c r="B50" s="83" t="s">
        <v>146</v>
      </c>
      <c r="C50" s="93">
        <v>1.2444444444444444E-2</v>
      </c>
      <c r="D50" s="114">
        <f t="shared" si="1"/>
        <v>0</v>
      </c>
    </row>
    <row r="51" spans="1:4" x14ac:dyDescent="0.2">
      <c r="A51" s="70" t="s">
        <v>118</v>
      </c>
      <c r="B51" s="83" t="s">
        <v>147</v>
      </c>
      <c r="C51" s="93">
        <v>4.5631999999999999E-3</v>
      </c>
      <c r="D51" s="114">
        <f t="shared" si="1"/>
        <v>0</v>
      </c>
    </row>
    <row r="52" spans="1:4" x14ac:dyDescent="0.2">
      <c r="A52" s="70" t="s">
        <v>120</v>
      </c>
      <c r="B52" s="83" t="s">
        <v>148</v>
      </c>
      <c r="C52" s="93">
        <v>3.9680000000000005E-4</v>
      </c>
      <c r="D52" s="114">
        <f t="shared" si="1"/>
        <v>0</v>
      </c>
    </row>
    <row r="53" spans="1:4" x14ac:dyDescent="0.2">
      <c r="A53" s="299" t="s">
        <v>149</v>
      </c>
      <c r="B53" s="300"/>
      <c r="C53" s="94">
        <f>SUM(C47:C52)</f>
        <v>5.6304444444444435E-2</v>
      </c>
      <c r="D53" s="88">
        <f>SUM(D47:D52)</f>
        <v>0</v>
      </c>
    </row>
    <row r="54" spans="1:4" x14ac:dyDescent="0.2">
      <c r="A54" s="73"/>
      <c r="B54" s="74"/>
      <c r="C54" s="95"/>
      <c r="D54" s="76"/>
    </row>
    <row r="55" spans="1:4" x14ac:dyDescent="0.2">
      <c r="A55" s="305" t="s">
        <v>150</v>
      </c>
      <c r="B55" s="306"/>
      <c r="C55" s="306"/>
      <c r="D55" s="307"/>
    </row>
    <row r="56" spans="1:4" x14ac:dyDescent="0.2">
      <c r="A56" s="112">
        <v>4</v>
      </c>
      <c r="B56" s="108" t="s">
        <v>97</v>
      </c>
      <c r="C56" s="125" t="s">
        <v>105</v>
      </c>
      <c r="D56" s="112" t="s">
        <v>98</v>
      </c>
    </row>
    <row r="57" spans="1:4" x14ac:dyDescent="0.2">
      <c r="A57" s="299" t="s">
        <v>151</v>
      </c>
      <c r="B57" s="300"/>
      <c r="C57" s="96">
        <v>0</v>
      </c>
      <c r="D57" s="126">
        <v>0</v>
      </c>
    </row>
    <row r="58" spans="1:4" x14ac:dyDescent="0.2">
      <c r="A58" s="73"/>
      <c r="B58" s="74"/>
      <c r="C58" s="95"/>
      <c r="D58" s="76"/>
    </row>
    <row r="59" spans="1:4" x14ac:dyDescent="0.2">
      <c r="A59" s="305" t="s">
        <v>152</v>
      </c>
      <c r="B59" s="306"/>
      <c r="C59" s="306"/>
      <c r="D59" s="307"/>
    </row>
    <row r="60" spans="1:4" x14ac:dyDescent="0.2">
      <c r="A60" s="112">
        <v>5</v>
      </c>
      <c r="B60" s="127" t="s">
        <v>97</v>
      </c>
      <c r="C60" s="128"/>
      <c r="D60" s="129" t="s">
        <v>98</v>
      </c>
    </row>
    <row r="61" spans="1:4" x14ac:dyDescent="0.2">
      <c r="A61" s="86" t="s">
        <v>153</v>
      </c>
      <c r="B61" s="110"/>
      <c r="C61" s="87"/>
      <c r="D61" s="130">
        <v>0</v>
      </c>
    </row>
    <row r="62" spans="1:4" x14ac:dyDescent="0.2">
      <c r="A62" s="73"/>
      <c r="B62" s="74"/>
      <c r="C62" s="97"/>
      <c r="D62" s="76"/>
    </row>
    <row r="63" spans="1:4" x14ac:dyDescent="0.2">
      <c r="A63" s="305" t="s">
        <v>154</v>
      </c>
      <c r="B63" s="306"/>
      <c r="C63" s="306"/>
      <c r="D63" s="307"/>
    </row>
    <row r="64" spans="1:4" x14ac:dyDescent="0.2">
      <c r="A64" s="112">
        <v>6</v>
      </c>
      <c r="B64" s="108" t="s">
        <v>97</v>
      </c>
      <c r="C64" s="131" t="s">
        <v>105</v>
      </c>
      <c r="D64" s="112" t="s">
        <v>98</v>
      </c>
    </row>
    <row r="65" spans="1:4" x14ac:dyDescent="0.2">
      <c r="A65" s="98" t="s">
        <v>99</v>
      </c>
      <c r="B65" s="99" t="s">
        <v>155</v>
      </c>
      <c r="C65" s="100">
        <v>0.05</v>
      </c>
      <c r="D65" s="88">
        <f>C65*$D$81</f>
        <v>62.042499999999997</v>
      </c>
    </row>
    <row r="66" spans="1:4" x14ac:dyDescent="0.2">
      <c r="A66" s="98" t="s">
        <v>107</v>
      </c>
      <c r="B66" s="99" t="s">
        <v>156</v>
      </c>
      <c r="C66" s="100">
        <v>0.1</v>
      </c>
      <c r="D66" s="88">
        <f>C66*($D$81+$D$65)</f>
        <v>130.28925000000001</v>
      </c>
    </row>
    <row r="67" spans="1:4" x14ac:dyDescent="0.2">
      <c r="A67" s="98" t="s">
        <v>114</v>
      </c>
      <c r="B67" s="99" t="s">
        <v>157</v>
      </c>
      <c r="C67" s="100">
        <v>9.2499999999999999E-2</v>
      </c>
      <c r="D67" s="88">
        <f>((D65+D66+D81)/(1-C67))-(D65+D66+D81)</f>
        <v>146.08188636363639</v>
      </c>
    </row>
    <row r="68" spans="1:4" x14ac:dyDescent="0.2">
      <c r="A68" s="77" t="s">
        <v>158</v>
      </c>
      <c r="B68" s="101" t="s">
        <v>159</v>
      </c>
      <c r="C68" s="93">
        <v>6.4999999999999997E-3</v>
      </c>
      <c r="D68" s="88">
        <f>C68*$D$83</f>
        <v>0</v>
      </c>
    </row>
    <row r="69" spans="1:4" x14ac:dyDescent="0.2">
      <c r="A69" s="77" t="s">
        <v>160</v>
      </c>
      <c r="B69" s="101" t="s">
        <v>161</v>
      </c>
      <c r="C69" s="93">
        <v>0.03</v>
      </c>
      <c r="D69" s="88">
        <f>C69*$D$83</f>
        <v>0</v>
      </c>
    </row>
    <row r="70" spans="1:4" x14ac:dyDescent="0.2">
      <c r="A70" s="70" t="s">
        <v>162</v>
      </c>
      <c r="B70" s="71" t="s">
        <v>163</v>
      </c>
      <c r="C70" s="93">
        <v>0.02</v>
      </c>
      <c r="D70" s="88">
        <f>C70*$D$83</f>
        <v>0</v>
      </c>
    </row>
    <row r="71" spans="1:4" x14ac:dyDescent="0.2">
      <c r="A71" s="70" t="s">
        <v>164</v>
      </c>
      <c r="B71" s="102" t="s">
        <v>165</v>
      </c>
      <c r="C71" s="93">
        <v>3.5999999999999997E-2</v>
      </c>
      <c r="D71" s="88">
        <f>C71*$D$83</f>
        <v>0</v>
      </c>
    </row>
    <row r="72" spans="1:4" x14ac:dyDescent="0.2">
      <c r="A72" s="299" t="s">
        <v>166</v>
      </c>
      <c r="B72" s="300"/>
      <c r="C72" s="96">
        <f>SUM(C65:C67)</f>
        <v>0.24250000000000002</v>
      </c>
      <c r="D72" s="88">
        <f>SUM(D65:D67)</f>
        <v>338.41363636363639</v>
      </c>
    </row>
    <row r="73" spans="1:4" x14ac:dyDescent="0.2">
      <c r="A73" s="73"/>
      <c r="B73" s="74"/>
      <c r="C73" s="75"/>
      <c r="D73" s="76"/>
    </row>
    <row r="74" spans="1:4" x14ac:dyDescent="0.2">
      <c r="A74" s="301" t="s">
        <v>167</v>
      </c>
      <c r="B74" s="302"/>
      <c r="C74" s="302"/>
      <c r="D74" s="303"/>
    </row>
    <row r="75" spans="1:4" x14ac:dyDescent="0.2">
      <c r="A75" s="116" t="s">
        <v>168</v>
      </c>
      <c r="B75" s="132"/>
      <c r="C75" s="133"/>
      <c r="D75" s="112" t="s">
        <v>98</v>
      </c>
    </row>
    <row r="76" spans="1:4" x14ac:dyDescent="0.2">
      <c r="A76" s="70">
        <v>1</v>
      </c>
      <c r="B76" s="103" t="s">
        <v>169</v>
      </c>
      <c r="C76" s="104"/>
      <c r="D76" s="85">
        <f>D7</f>
        <v>0</v>
      </c>
    </row>
    <row r="77" spans="1:4" x14ac:dyDescent="0.2">
      <c r="A77" s="70">
        <v>2</v>
      </c>
      <c r="B77" s="103" t="s">
        <v>170</v>
      </c>
      <c r="C77" s="104"/>
      <c r="D77" s="85">
        <f>D43</f>
        <v>1240.8499999999999</v>
      </c>
    </row>
    <row r="78" spans="1:4" x14ac:dyDescent="0.2">
      <c r="A78" s="70">
        <v>3</v>
      </c>
      <c r="B78" s="103" t="s">
        <v>171</v>
      </c>
      <c r="C78" s="104"/>
      <c r="D78" s="85">
        <f>D53</f>
        <v>0</v>
      </c>
    </row>
    <row r="79" spans="1:4" x14ac:dyDescent="0.2">
      <c r="A79" s="70">
        <v>4</v>
      </c>
      <c r="B79" s="103" t="s">
        <v>172</v>
      </c>
      <c r="C79" s="104"/>
      <c r="D79" s="85">
        <v>0</v>
      </c>
    </row>
    <row r="80" spans="1:4" x14ac:dyDescent="0.2">
      <c r="A80" s="70">
        <v>5</v>
      </c>
      <c r="B80" s="103" t="s">
        <v>173</v>
      </c>
      <c r="C80" s="104"/>
      <c r="D80" s="85">
        <v>0</v>
      </c>
    </row>
    <row r="81" spans="1:4" x14ac:dyDescent="0.2">
      <c r="A81" s="134" t="s">
        <v>174</v>
      </c>
      <c r="B81" s="110"/>
      <c r="C81" s="111"/>
      <c r="D81" s="88">
        <f>SUM(D76:D80)</f>
        <v>1240.8499999999999</v>
      </c>
    </row>
    <row r="82" spans="1:4" x14ac:dyDescent="0.2">
      <c r="A82" s="70">
        <v>6</v>
      </c>
      <c r="B82" s="103" t="s">
        <v>175</v>
      </c>
      <c r="C82" s="104"/>
      <c r="D82" s="85">
        <f>D72</f>
        <v>338.41363636363639</v>
      </c>
    </row>
    <row r="83" spans="1:4" x14ac:dyDescent="0.2">
      <c r="A83" s="299" t="s">
        <v>176</v>
      </c>
      <c r="B83" s="304"/>
      <c r="C83" s="300"/>
      <c r="D83" s="135">
        <f>IF(D7=0,0,SUM(D81:D82))</f>
        <v>0</v>
      </c>
    </row>
    <row r="84" spans="1:4" x14ac:dyDescent="0.2">
      <c r="C84" s="105" t="s">
        <v>177</v>
      </c>
      <c r="D84" s="106" t="e">
        <f>ROUNDUP(D83/D76,2)</f>
        <v>#DIV/0!</v>
      </c>
    </row>
    <row r="85" spans="1:4" x14ac:dyDescent="0.2"/>
    <row r="86" spans="1:4" hidden="1" x14ac:dyDescent="0.2">
      <c r="D86" s="137"/>
    </row>
  </sheetData>
  <mergeCells count="22">
    <mergeCell ref="B29:C29"/>
    <mergeCell ref="A30:A32"/>
    <mergeCell ref="A63:D63"/>
    <mergeCell ref="A33:A35"/>
    <mergeCell ref="A72:B72"/>
    <mergeCell ref="A74:D74"/>
    <mergeCell ref="A83:C83"/>
    <mergeCell ref="A43:B43"/>
    <mergeCell ref="A45:D45"/>
    <mergeCell ref="A53:B53"/>
    <mergeCell ref="A55:D55"/>
    <mergeCell ref="A57:B57"/>
    <mergeCell ref="A59:D59"/>
    <mergeCell ref="A14:B14"/>
    <mergeCell ref="A16:D16"/>
    <mergeCell ref="A26:B26"/>
    <mergeCell ref="A28:D28"/>
    <mergeCell ref="A1:D1"/>
    <mergeCell ref="A3:D3"/>
    <mergeCell ref="A4:D4"/>
    <mergeCell ref="A9:D9"/>
    <mergeCell ref="A10:D10"/>
  </mergeCells>
  <conditionalFormatting sqref="B69">
    <cfRule type="expression" dxfId="25" priority="1">
      <formula>$D$81=0</formula>
    </cfRule>
  </conditionalFormatting>
  <pageMargins left="0.511811024" right="0.511811024" top="0.78740157499999996" bottom="0.78740157499999996" header="0.31496062000000002" footer="0.3149606200000000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979B4E-B7BC-4635-A9F9-318E27E3748D}">
  <sheetPr>
    <tabColor rgb="FFFF0000"/>
  </sheetPr>
  <dimension ref="A1:D86"/>
  <sheetViews>
    <sheetView zoomScaleNormal="100" workbookViewId="0">
      <selection sqref="A1:D1"/>
    </sheetView>
  </sheetViews>
  <sheetFormatPr defaultColWidth="0" defaultRowHeight="12" zeroHeight="1" x14ac:dyDescent="0.2"/>
  <cols>
    <col min="1" max="1" width="5.85546875" style="89" customWidth="1"/>
    <col min="2" max="2" width="83.28515625" style="89" customWidth="1"/>
    <col min="3" max="3" width="12.42578125" style="89" customWidth="1"/>
    <col min="4" max="4" width="15.42578125" style="89" customWidth="1"/>
    <col min="5" max="5" width="9.140625" style="89" hidden="1" customWidth="1"/>
    <col min="6" max="16384" width="9.140625" style="89" hidden="1"/>
  </cols>
  <sheetData>
    <row r="1" spans="1:4" ht="18.75" thickBot="1" x14ac:dyDescent="0.25">
      <c r="A1" s="319" t="str">
        <f>Perfis!B11</f>
        <v>Analista de Negócios/Requisitos Júnior</v>
      </c>
      <c r="B1" s="294"/>
      <c r="C1" s="294"/>
      <c r="D1" s="295"/>
    </row>
    <row r="2" spans="1:4" x14ac:dyDescent="0.2">
      <c r="A2" s="136"/>
      <c r="B2" s="136"/>
      <c r="C2" s="136"/>
      <c r="D2" s="136"/>
    </row>
    <row r="3" spans="1:4" ht="18" x14ac:dyDescent="0.2">
      <c r="A3" s="313" t="s">
        <v>95</v>
      </c>
      <c r="B3" s="314"/>
      <c r="C3" s="314"/>
      <c r="D3" s="315"/>
    </row>
    <row r="4" spans="1:4" x14ac:dyDescent="0.2">
      <c r="A4" s="305" t="s">
        <v>96</v>
      </c>
      <c r="B4" s="306"/>
      <c r="C4" s="306"/>
      <c r="D4" s="307"/>
    </row>
    <row r="5" spans="1:4" x14ac:dyDescent="0.2">
      <c r="A5" s="107">
        <v>1</v>
      </c>
      <c r="B5" s="108" t="s">
        <v>97</v>
      </c>
      <c r="C5" s="109"/>
      <c r="D5" s="107" t="s">
        <v>98</v>
      </c>
    </row>
    <row r="6" spans="1:4" x14ac:dyDescent="0.2">
      <c r="A6" s="70" t="s">
        <v>99</v>
      </c>
      <c r="B6" s="71" t="s">
        <v>100</v>
      </c>
      <c r="C6" s="72">
        <v>1</v>
      </c>
      <c r="D6" s="85">
        <f>_xlfn.XLOOKUP(A1,Perfis!B3:B35,Perfis!C3:C35)</f>
        <v>0</v>
      </c>
    </row>
    <row r="7" spans="1:4" x14ac:dyDescent="0.2">
      <c r="A7" s="86" t="s">
        <v>101</v>
      </c>
      <c r="B7" s="110"/>
      <c r="C7" s="111"/>
      <c r="D7" s="88">
        <f>SUM(D6)</f>
        <v>0</v>
      </c>
    </row>
    <row r="8" spans="1:4" x14ac:dyDescent="0.2">
      <c r="A8" s="73"/>
      <c r="B8" s="74"/>
      <c r="C8" s="75"/>
      <c r="D8" s="76"/>
    </row>
    <row r="9" spans="1:4" x14ac:dyDescent="0.2">
      <c r="A9" s="305" t="s">
        <v>102</v>
      </c>
      <c r="B9" s="306"/>
      <c r="C9" s="306"/>
      <c r="D9" s="307"/>
    </row>
    <row r="10" spans="1:4" x14ac:dyDescent="0.2">
      <c r="A10" s="316" t="s">
        <v>103</v>
      </c>
      <c r="B10" s="317"/>
      <c r="C10" s="317"/>
      <c r="D10" s="318"/>
    </row>
    <row r="11" spans="1:4" x14ac:dyDescent="0.2">
      <c r="A11" s="112" t="s">
        <v>104</v>
      </c>
      <c r="B11" s="108" t="s">
        <v>97</v>
      </c>
      <c r="C11" s="113" t="s">
        <v>105</v>
      </c>
      <c r="D11" s="112" t="s">
        <v>98</v>
      </c>
    </row>
    <row r="12" spans="1:4" x14ac:dyDescent="0.2">
      <c r="A12" s="77" t="s">
        <v>99</v>
      </c>
      <c r="B12" s="78" t="s">
        <v>106</v>
      </c>
      <c r="C12" s="79">
        <v>8.3333333333333329E-2</v>
      </c>
      <c r="D12" s="114">
        <f>C12*$D$7</f>
        <v>0</v>
      </c>
    </row>
    <row r="13" spans="1:4" x14ac:dyDescent="0.2">
      <c r="A13" s="77" t="s">
        <v>107</v>
      </c>
      <c r="B13" s="78" t="s">
        <v>108</v>
      </c>
      <c r="C13" s="79">
        <v>7.7777777777777779E-2</v>
      </c>
      <c r="D13" s="114">
        <f>C13*$D$7</f>
        <v>0</v>
      </c>
    </row>
    <row r="14" spans="1:4" x14ac:dyDescent="0.2">
      <c r="A14" s="299" t="s">
        <v>109</v>
      </c>
      <c r="B14" s="300"/>
      <c r="C14" s="80">
        <f>SUM(C12:C13)</f>
        <v>0.16111111111111109</v>
      </c>
      <c r="D14" s="88">
        <f>SUM(D12:D13)</f>
        <v>0</v>
      </c>
    </row>
    <row r="15" spans="1:4" x14ac:dyDescent="0.2">
      <c r="A15" s="73"/>
      <c r="B15" s="74"/>
      <c r="C15" s="95"/>
      <c r="D15" s="76"/>
    </row>
    <row r="16" spans="1:4" x14ac:dyDescent="0.2">
      <c r="A16" s="316" t="s">
        <v>110</v>
      </c>
      <c r="B16" s="317"/>
      <c r="C16" s="317"/>
      <c r="D16" s="318"/>
    </row>
    <row r="17" spans="1:4" x14ac:dyDescent="0.2">
      <c r="A17" s="112" t="s">
        <v>111</v>
      </c>
      <c r="B17" s="108" t="s">
        <v>97</v>
      </c>
      <c r="C17" s="115" t="s">
        <v>105</v>
      </c>
      <c r="D17" s="112" t="s">
        <v>98</v>
      </c>
    </row>
    <row r="18" spans="1:4" x14ac:dyDescent="0.2">
      <c r="A18" s="77" t="s">
        <v>99</v>
      </c>
      <c r="B18" s="81" t="s">
        <v>112</v>
      </c>
      <c r="C18" s="79">
        <v>0.05</v>
      </c>
      <c r="D18" s="114">
        <f t="shared" ref="D18:D25" si="0">C18*($D$7+$D$14)</f>
        <v>0</v>
      </c>
    </row>
    <row r="19" spans="1:4" x14ac:dyDescent="0.2">
      <c r="A19" s="77" t="s">
        <v>107</v>
      </c>
      <c r="B19" s="82" t="s">
        <v>113</v>
      </c>
      <c r="C19" s="79">
        <v>2.5000000000000001E-2</v>
      </c>
      <c r="D19" s="114">
        <f t="shared" si="0"/>
        <v>0</v>
      </c>
    </row>
    <row r="20" spans="1:4" x14ac:dyDescent="0.2">
      <c r="A20" s="77" t="s">
        <v>114</v>
      </c>
      <c r="B20" s="82" t="s">
        <v>115</v>
      </c>
      <c r="C20" s="79">
        <v>0.03</v>
      </c>
      <c r="D20" s="114">
        <f t="shared" si="0"/>
        <v>0</v>
      </c>
    </row>
    <row r="21" spans="1:4" x14ac:dyDescent="0.2">
      <c r="A21" s="77" t="s">
        <v>116</v>
      </c>
      <c r="B21" s="82" t="s">
        <v>117</v>
      </c>
      <c r="C21" s="79">
        <v>1.4999999999999999E-2</v>
      </c>
      <c r="D21" s="114">
        <f t="shared" si="0"/>
        <v>0</v>
      </c>
    </row>
    <row r="22" spans="1:4" x14ac:dyDescent="0.2">
      <c r="A22" s="77" t="s">
        <v>118</v>
      </c>
      <c r="B22" s="82" t="s">
        <v>119</v>
      </c>
      <c r="C22" s="79">
        <v>0.01</v>
      </c>
      <c r="D22" s="114">
        <f t="shared" si="0"/>
        <v>0</v>
      </c>
    </row>
    <row r="23" spans="1:4" x14ac:dyDescent="0.2">
      <c r="A23" s="77" t="s">
        <v>120</v>
      </c>
      <c r="B23" s="78" t="s">
        <v>121</v>
      </c>
      <c r="C23" s="79">
        <v>6.0000000000000001E-3</v>
      </c>
      <c r="D23" s="114">
        <f t="shared" si="0"/>
        <v>0</v>
      </c>
    </row>
    <row r="24" spans="1:4" x14ac:dyDescent="0.2">
      <c r="A24" s="77" t="s">
        <v>122</v>
      </c>
      <c r="B24" s="82" t="s">
        <v>123</v>
      </c>
      <c r="C24" s="79">
        <v>2E-3</v>
      </c>
      <c r="D24" s="114">
        <f t="shared" si="0"/>
        <v>0</v>
      </c>
    </row>
    <row r="25" spans="1:4" x14ac:dyDescent="0.2">
      <c r="A25" s="77" t="s">
        <v>124</v>
      </c>
      <c r="B25" s="81" t="s">
        <v>125</v>
      </c>
      <c r="C25" s="79">
        <v>0.08</v>
      </c>
      <c r="D25" s="114">
        <f t="shared" si="0"/>
        <v>0</v>
      </c>
    </row>
    <row r="26" spans="1:4" x14ac:dyDescent="0.2">
      <c r="A26" s="308" t="s">
        <v>126</v>
      </c>
      <c r="B26" s="309"/>
      <c r="C26" s="117">
        <f>SUM(C18:C25)</f>
        <v>0.21800000000000003</v>
      </c>
      <c r="D26" s="118">
        <f>SUM(D18:D25)</f>
        <v>0</v>
      </c>
    </row>
    <row r="27" spans="1:4" x14ac:dyDescent="0.2">
      <c r="A27" s="73"/>
      <c r="B27" s="74"/>
      <c r="C27" s="119"/>
      <c r="D27" s="76"/>
    </row>
    <row r="28" spans="1:4" x14ac:dyDescent="0.2">
      <c r="A28" s="316" t="s">
        <v>127</v>
      </c>
      <c r="B28" s="317"/>
      <c r="C28" s="317"/>
      <c r="D28" s="318"/>
    </row>
    <row r="29" spans="1:4" x14ac:dyDescent="0.2">
      <c r="A29" s="112" t="s">
        <v>128</v>
      </c>
      <c r="B29" s="316" t="s">
        <v>97</v>
      </c>
      <c r="C29" s="318"/>
      <c r="D29" s="112" t="s">
        <v>98</v>
      </c>
    </row>
    <row r="30" spans="1:4" x14ac:dyDescent="0.2">
      <c r="A30" s="296" t="s">
        <v>99</v>
      </c>
      <c r="B30" s="83" t="s">
        <v>129</v>
      </c>
      <c r="C30" s="84"/>
      <c r="D30" s="85">
        <f>COMPOSICAO!D20*2*22</f>
        <v>242</v>
      </c>
    </row>
    <row r="31" spans="1:4" x14ac:dyDescent="0.2">
      <c r="A31" s="297"/>
      <c r="B31" s="83" t="s">
        <v>130</v>
      </c>
      <c r="C31" s="84"/>
      <c r="D31" s="85">
        <f>D6*COMPOSICAO!D21</f>
        <v>0</v>
      </c>
    </row>
    <row r="32" spans="1:4" x14ac:dyDescent="0.2">
      <c r="A32" s="298"/>
      <c r="B32" s="86" t="s">
        <v>131</v>
      </c>
      <c r="C32" s="87"/>
      <c r="D32" s="88">
        <f>IF(D30-D31&gt;0,D30-D31,0)</f>
        <v>242</v>
      </c>
    </row>
    <row r="33" spans="1:4" x14ac:dyDescent="0.2">
      <c r="A33" s="296" t="s">
        <v>107</v>
      </c>
      <c r="B33" s="83" t="s">
        <v>132</v>
      </c>
      <c r="C33" s="120"/>
      <c r="D33" s="85">
        <f>COMPOSICAO!D23*22</f>
        <v>814</v>
      </c>
    </row>
    <row r="34" spans="1:4" x14ac:dyDescent="0.2">
      <c r="A34" s="297"/>
      <c r="B34" s="83" t="s">
        <v>133</v>
      </c>
      <c r="C34" s="90">
        <v>0</v>
      </c>
      <c r="D34" s="85">
        <f>D33*C34</f>
        <v>0</v>
      </c>
    </row>
    <row r="35" spans="1:4" x14ac:dyDescent="0.2">
      <c r="A35" s="298"/>
      <c r="B35" s="86" t="s">
        <v>134</v>
      </c>
      <c r="C35" s="91"/>
      <c r="D35" s="88">
        <f>D33-D34</f>
        <v>814</v>
      </c>
    </row>
    <row r="36" spans="1:4" x14ac:dyDescent="0.2">
      <c r="A36" s="70" t="s">
        <v>114</v>
      </c>
      <c r="B36" s="83" t="s">
        <v>135</v>
      </c>
      <c r="C36" s="84"/>
      <c r="D36" s="92">
        <f>COMPOSICAO!D31</f>
        <v>184.85</v>
      </c>
    </row>
    <row r="37" spans="1:4" x14ac:dyDescent="0.2">
      <c r="A37" s="86" t="s">
        <v>136</v>
      </c>
      <c r="B37" s="110"/>
      <c r="C37" s="111"/>
      <c r="D37" s="88">
        <f>SUM(D32,D35,D36)</f>
        <v>1240.8499999999999</v>
      </c>
    </row>
    <row r="38" spans="1:4" x14ac:dyDescent="0.2">
      <c r="A38" s="73"/>
      <c r="B38" s="74"/>
      <c r="C38" s="75"/>
      <c r="D38" s="76"/>
    </row>
    <row r="39" spans="1:4" x14ac:dyDescent="0.2">
      <c r="A39" s="112">
        <v>2</v>
      </c>
      <c r="B39" s="121" t="s">
        <v>137</v>
      </c>
      <c r="C39" s="122"/>
      <c r="D39" s="112" t="s">
        <v>98</v>
      </c>
    </row>
    <row r="40" spans="1:4" x14ac:dyDescent="0.2">
      <c r="A40" s="70" t="s">
        <v>104</v>
      </c>
      <c r="B40" s="83" t="s">
        <v>138</v>
      </c>
      <c r="C40" s="123"/>
      <c r="D40" s="85">
        <f>D14</f>
        <v>0</v>
      </c>
    </row>
    <row r="41" spans="1:4" x14ac:dyDescent="0.2">
      <c r="A41" s="70" t="s">
        <v>111</v>
      </c>
      <c r="B41" s="83" t="s">
        <v>139</v>
      </c>
      <c r="C41" s="123"/>
      <c r="D41" s="85">
        <f>D26</f>
        <v>0</v>
      </c>
    </row>
    <row r="42" spans="1:4" x14ac:dyDescent="0.2">
      <c r="A42" s="70" t="s">
        <v>128</v>
      </c>
      <c r="B42" s="83" t="s">
        <v>140</v>
      </c>
      <c r="C42" s="123"/>
      <c r="D42" s="85">
        <f>D37</f>
        <v>1240.8499999999999</v>
      </c>
    </row>
    <row r="43" spans="1:4" x14ac:dyDescent="0.2">
      <c r="A43" s="299" t="s">
        <v>141</v>
      </c>
      <c r="B43" s="304"/>
      <c r="C43" s="124"/>
      <c r="D43" s="88">
        <f>SUM(D40:D42)</f>
        <v>1240.8499999999999</v>
      </c>
    </row>
    <row r="44" spans="1:4" x14ac:dyDescent="0.2">
      <c r="A44" s="73"/>
      <c r="B44" s="74"/>
      <c r="C44" s="75"/>
      <c r="D44" s="76"/>
    </row>
    <row r="45" spans="1:4" x14ac:dyDescent="0.2">
      <c r="A45" s="305" t="s">
        <v>142</v>
      </c>
      <c r="B45" s="306"/>
      <c r="C45" s="306"/>
      <c r="D45" s="307"/>
    </row>
    <row r="46" spans="1:4" x14ac:dyDescent="0.2">
      <c r="A46" s="112">
        <v>3</v>
      </c>
      <c r="B46" s="108" t="s">
        <v>97</v>
      </c>
      <c r="C46" s="125" t="s">
        <v>105</v>
      </c>
      <c r="D46" s="112" t="s">
        <v>98</v>
      </c>
    </row>
    <row r="47" spans="1:4" x14ac:dyDescent="0.2">
      <c r="A47" s="70" t="s">
        <v>99</v>
      </c>
      <c r="B47" s="83" t="s">
        <v>143</v>
      </c>
      <c r="C47" s="93">
        <v>4.1666666666666666E-3</v>
      </c>
      <c r="D47" s="114">
        <f t="shared" ref="D47:D52" si="1">C47*$D$7</f>
        <v>0</v>
      </c>
    </row>
    <row r="48" spans="1:4" x14ac:dyDescent="0.2">
      <c r="A48" s="70" t="s">
        <v>107</v>
      </c>
      <c r="B48" s="83" t="s">
        <v>144</v>
      </c>
      <c r="C48" s="93">
        <v>3.3333333333333332E-4</v>
      </c>
      <c r="D48" s="114">
        <f t="shared" si="1"/>
        <v>0</v>
      </c>
    </row>
    <row r="49" spans="1:4" x14ac:dyDescent="0.2">
      <c r="A49" s="77" t="s">
        <v>114</v>
      </c>
      <c r="B49" s="78" t="s">
        <v>145</v>
      </c>
      <c r="C49" s="93">
        <v>3.4399999999999993E-2</v>
      </c>
      <c r="D49" s="114">
        <f t="shared" si="1"/>
        <v>0</v>
      </c>
    </row>
    <row r="50" spans="1:4" x14ac:dyDescent="0.2">
      <c r="A50" s="70" t="s">
        <v>116</v>
      </c>
      <c r="B50" s="83" t="s">
        <v>146</v>
      </c>
      <c r="C50" s="93">
        <v>1.2444444444444444E-2</v>
      </c>
      <c r="D50" s="114">
        <f t="shared" si="1"/>
        <v>0</v>
      </c>
    </row>
    <row r="51" spans="1:4" x14ac:dyDescent="0.2">
      <c r="A51" s="70" t="s">
        <v>118</v>
      </c>
      <c r="B51" s="83" t="s">
        <v>147</v>
      </c>
      <c r="C51" s="93">
        <v>4.5631999999999999E-3</v>
      </c>
      <c r="D51" s="114">
        <f t="shared" si="1"/>
        <v>0</v>
      </c>
    </row>
    <row r="52" spans="1:4" x14ac:dyDescent="0.2">
      <c r="A52" s="70" t="s">
        <v>120</v>
      </c>
      <c r="B52" s="83" t="s">
        <v>148</v>
      </c>
      <c r="C52" s="93">
        <v>3.9680000000000005E-4</v>
      </c>
      <c r="D52" s="114">
        <f t="shared" si="1"/>
        <v>0</v>
      </c>
    </row>
    <row r="53" spans="1:4" x14ac:dyDescent="0.2">
      <c r="A53" s="299" t="s">
        <v>149</v>
      </c>
      <c r="B53" s="300"/>
      <c r="C53" s="94">
        <f>SUM(C47:C52)</f>
        <v>5.6304444444444435E-2</v>
      </c>
      <c r="D53" s="88">
        <f>SUM(D47:D52)</f>
        <v>0</v>
      </c>
    </row>
    <row r="54" spans="1:4" x14ac:dyDescent="0.2">
      <c r="A54" s="73"/>
      <c r="B54" s="74"/>
      <c r="C54" s="95"/>
      <c r="D54" s="76"/>
    </row>
    <row r="55" spans="1:4" x14ac:dyDescent="0.2">
      <c r="A55" s="305" t="s">
        <v>150</v>
      </c>
      <c r="B55" s="306"/>
      <c r="C55" s="306"/>
      <c r="D55" s="307"/>
    </row>
    <row r="56" spans="1:4" x14ac:dyDescent="0.2">
      <c r="A56" s="112">
        <v>4</v>
      </c>
      <c r="B56" s="108" t="s">
        <v>97</v>
      </c>
      <c r="C56" s="125" t="s">
        <v>105</v>
      </c>
      <c r="D56" s="112" t="s">
        <v>98</v>
      </c>
    </row>
    <row r="57" spans="1:4" x14ac:dyDescent="0.2">
      <c r="A57" s="299" t="s">
        <v>151</v>
      </c>
      <c r="B57" s="300"/>
      <c r="C57" s="96">
        <v>0</v>
      </c>
      <c r="D57" s="126">
        <v>0</v>
      </c>
    </row>
    <row r="58" spans="1:4" x14ac:dyDescent="0.2">
      <c r="A58" s="73"/>
      <c r="B58" s="74"/>
      <c r="C58" s="95"/>
      <c r="D58" s="76"/>
    </row>
    <row r="59" spans="1:4" x14ac:dyDescent="0.2">
      <c r="A59" s="305" t="s">
        <v>152</v>
      </c>
      <c r="B59" s="306"/>
      <c r="C59" s="306"/>
      <c r="D59" s="307"/>
    </row>
    <row r="60" spans="1:4" x14ac:dyDescent="0.2">
      <c r="A60" s="112">
        <v>5</v>
      </c>
      <c r="B60" s="127" t="s">
        <v>97</v>
      </c>
      <c r="C60" s="128"/>
      <c r="D60" s="129" t="s">
        <v>98</v>
      </c>
    </row>
    <row r="61" spans="1:4" x14ac:dyDescent="0.2">
      <c r="A61" s="86" t="s">
        <v>153</v>
      </c>
      <c r="B61" s="110"/>
      <c r="C61" s="87"/>
      <c r="D61" s="130">
        <v>0</v>
      </c>
    </row>
    <row r="62" spans="1:4" x14ac:dyDescent="0.2">
      <c r="A62" s="73"/>
      <c r="B62" s="74"/>
      <c r="C62" s="97"/>
      <c r="D62" s="76"/>
    </row>
    <row r="63" spans="1:4" x14ac:dyDescent="0.2">
      <c r="A63" s="305" t="s">
        <v>154</v>
      </c>
      <c r="B63" s="306"/>
      <c r="C63" s="306"/>
      <c r="D63" s="307"/>
    </row>
    <row r="64" spans="1:4" x14ac:dyDescent="0.2">
      <c r="A64" s="112">
        <v>6</v>
      </c>
      <c r="B64" s="108" t="s">
        <v>97</v>
      </c>
      <c r="C64" s="131" t="s">
        <v>105</v>
      </c>
      <c r="D64" s="112" t="s">
        <v>98</v>
      </c>
    </row>
    <row r="65" spans="1:4" x14ac:dyDescent="0.2">
      <c r="A65" s="98" t="s">
        <v>99</v>
      </c>
      <c r="B65" s="99" t="s">
        <v>155</v>
      </c>
      <c r="C65" s="100">
        <v>0.05</v>
      </c>
      <c r="D65" s="88">
        <f>C65*$D$81</f>
        <v>62.042499999999997</v>
      </c>
    </row>
    <row r="66" spans="1:4" x14ac:dyDescent="0.2">
      <c r="A66" s="98" t="s">
        <v>107</v>
      </c>
      <c r="B66" s="99" t="s">
        <v>156</v>
      </c>
      <c r="C66" s="100">
        <v>0.1</v>
      </c>
      <c r="D66" s="88">
        <f>C66*($D$81+$D$65)</f>
        <v>130.28925000000001</v>
      </c>
    </row>
    <row r="67" spans="1:4" x14ac:dyDescent="0.2">
      <c r="A67" s="98" t="s">
        <v>114</v>
      </c>
      <c r="B67" s="99" t="s">
        <v>157</v>
      </c>
      <c r="C67" s="100">
        <v>9.2499999999999999E-2</v>
      </c>
      <c r="D67" s="88">
        <f>((D65+D66+D81)/(1-C67))-(D65+D66+D81)</f>
        <v>146.08188636363639</v>
      </c>
    </row>
    <row r="68" spans="1:4" x14ac:dyDescent="0.2">
      <c r="A68" s="77" t="s">
        <v>158</v>
      </c>
      <c r="B68" s="101" t="s">
        <v>159</v>
      </c>
      <c r="C68" s="93">
        <v>6.4999999999999997E-3</v>
      </c>
      <c r="D68" s="88">
        <f>C68*$D$83</f>
        <v>0</v>
      </c>
    </row>
    <row r="69" spans="1:4" x14ac:dyDescent="0.2">
      <c r="A69" s="77" t="s">
        <v>160</v>
      </c>
      <c r="B69" s="101" t="s">
        <v>161</v>
      </c>
      <c r="C69" s="93">
        <v>0.03</v>
      </c>
      <c r="D69" s="88">
        <f>C69*$D$83</f>
        <v>0</v>
      </c>
    </row>
    <row r="70" spans="1:4" x14ac:dyDescent="0.2">
      <c r="A70" s="70" t="s">
        <v>162</v>
      </c>
      <c r="B70" s="71" t="s">
        <v>163</v>
      </c>
      <c r="C70" s="93">
        <v>0.02</v>
      </c>
      <c r="D70" s="88">
        <f>C70*$D$83</f>
        <v>0</v>
      </c>
    </row>
    <row r="71" spans="1:4" x14ac:dyDescent="0.2">
      <c r="A71" s="70" t="s">
        <v>164</v>
      </c>
      <c r="B71" s="102" t="s">
        <v>165</v>
      </c>
      <c r="C71" s="93">
        <v>3.5999999999999997E-2</v>
      </c>
      <c r="D71" s="88">
        <f>C71*$D$83</f>
        <v>0</v>
      </c>
    </row>
    <row r="72" spans="1:4" x14ac:dyDescent="0.2">
      <c r="A72" s="299" t="s">
        <v>166</v>
      </c>
      <c r="B72" s="300"/>
      <c r="C72" s="96">
        <f>SUM(C65:C67)</f>
        <v>0.24250000000000002</v>
      </c>
      <c r="D72" s="88">
        <f>SUM(D65:D67)</f>
        <v>338.41363636363639</v>
      </c>
    </row>
    <row r="73" spans="1:4" x14ac:dyDescent="0.2">
      <c r="A73" s="73"/>
      <c r="B73" s="74"/>
      <c r="C73" s="75"/>
      <c r="D73" s="76"/>
    </row>
    <row r="74" spans="1:4" x14ac:dyDescent="0.2">
      <c r="A74" s="301" t="s">
        <v>167</v>
      </c>
      <c r="B74" s="302"/>
      <c r="C74" s="302"/>
      <c r="D74" s="303"/>
    </row>
    <row r="75" spans="1:4" x14ac:dyDescent="0.2">
      <c r="A75" s="116" t="s">
        <v>168</v>
      </c>
      <c r="B75" s="132"/>
      <c r="C75" s="133"/>
      <c r="D75" s="112" t="s">
        <v>98</v>
      </c>
    </row>
    <row r="76" spans="1:4" x14ac:dyDescent="0.2">
      <c r="A76" s="70">
        <v>1</v>
      </c>
      <c r="B76" s="103" t="s">
        <v>169</v>
      </c>
      <c r="C76" s="104"/>
      <c r="D76" s="85">
        <f>D7</f>
        <v>0</v>
      </c>
    </row>
    <row r="77" spans="1:4" x14ac:dyDescent="0.2">
      <c r="A77" s="70">
        <v>2</v>
      </c>
      <c r="B77" s="103" t="s">
        <v>170</v>
      </c>
      <c r="C77" s="104"/>
      <c r="D77" s="85">
        <f>D43</f>
        <v>1240.8499999999999</v>
      </c>
    </row>
    <row r="78" spans="1:4" x14ac:dyDescent="0.2">
      <c r="A78" s="70">
        <v>3</v>
      </c>
      <c r="B78" s="103" t="s">
        <v>171</v>
      </c>
      <c r="C78" s="104"/>
      <c r="D78" s="85">
        <f>D53</f>
        <v>0</v>
      </c>
    </row>
    <row r="79" spans="1:4" x14ac:dyDescent="0.2">
      <c r="A79" s="70">
        <v>4</v>
      </c>
      <c r="B79" s="103" t="s">
        <v>172</v>
      </c>
      <c r="C79" s="104"/>
      <c r="D79" s="85">
        <v>0</v>
      </c>
    </row>
    <row r="80" spans="1:4" x14ac:dyDescent="0.2">
      <c r="A80" s="70">
        <v>5</v>
      </c>
      <c r="B80" s="103" t="s">
        <v>173</v>
      </c>
      <c r="C80" s="104"/>
      <c r="D80" s="85">
        <v>0</v>
      </c>
    </row>
    <row r="81" spans="1:4" x14ac:dyDescent="0.2">
      <c r="A81" s="134" t="s">
        <v>174</v>
      </c>
      <c r="B81" s="110"/>
      <c r="C81" s="111"/>
      <c r="D81" s="88">
        <f>SUM(D76:D80)</f>
        <v>1240.8499999999999</v>
      </c>
    </row>
    <row r="82" spans="1:4" x14ac:dyDescent="0.2">
      <c r="A82" s="70">
        <v>6</v>
      </c>
      <c r="B82" s="103" t="s">
        <v>175</v>
      </c>
      <c r="C82" s="104"/>
      <c r="D82" s="85">
        <f>D72</f>
        <v>338.41363636363639</v>
      </c>
    </row>
    <row r="83" spans="1:4" x14ac:dyDescent="0.2">
      <c r="A83" s="299" t="s">
        <v>176</v>
      </c>
      <c r="B83" s="304"/>
      <c r="C83" s="300"/>
      <c r="D83" s="135">
        <f>IF(D7=0,0,SUM(D81:D82))</f>
        <v>0</v>
      </c>
    </row>
    <row r="84" spans="1:4" x14ac:dyDescent="0.2">
      <c r="C84" s="105" t="s">
        <v>177</v>
      </c>
      <c r="D84" s="106" t="e">
        <f>ROUNDUP(D83/D76,2)</f>
        <v>#DIV/0!</v>
      </c>
    </row>
    <row r="85" spans="1:4" x14ac:dyDescent="0.2"/>
    <row r="86" spans="1:4" hidden="1" x14ac:dyDescent="0.2">
      <c r="D86" s="137"/>
    </row>
  </sheetData>
  <mergeCells count="22">
    <mergeCell ref="B29:C29"/>
    <mergeCell ref="A30:A32"/>
    <mergeCell ref="A63:D63"/>
    <mergeCell ref="A33:A35"/>
    <mergeCell ref="A72:B72"/>
    <mergeCell ref="A74:D74"/>
    <mergeCell ref="A83:C83"/>
    <mergeCell ref="A43:B43"/>
    <mergeCell ref="A45:D45"/>
    <mergeCell ref="A53:B53"/>
    <mergeCell ref="A55:D55"/>
    <mergeCell ref="A57:B57"/>
    <mergeCell ref="A59:D59"/>
    <mergeCell ref="A14:B14"/>
    <mergeCell ref="A16:D16"/>
    <mergeCell ref="A26:B26"/>
    <mergeCell ref="A28:D28"/>
    <mergeCell ref="A1:D1"/>
    <mergeCell ref="A3:D3"/>
    <mergeCell ref="A4:D4"/>
    <mergeCell ref="A9:D9"/>
    <mergeCell ref="A10:D10"/>
  </mergeCells>
  <conditionalFormatting sqref="B69">
    <cfRule type="expression" dxfId="24" priority="1">
      <formula>$D$81=0</formula>
    </cfRule>
  </conditionalFormatting>
  <pageMargins left="0.511811024" right="0.511811024" top="0.78740157499999996" bottom="0.78740157499999996" header="0.31496062000000002" footer="0.3149606200000000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96162B-D7C6-4BBF-A404-8EDEE5AD71CA}">
  <sheetPr>
    <tabColor rgb="FFFF0000"/>
  </sheetPr>
  <dimension ref="A1:D86"/>
  <sheetViews>
    <sheetView zoomScaleNormal="100" workbookViewId="0">
      <selection sqref="A1:D1"/>
    </sheetView>
  </sheetViews>
  <sheetFormatPr defaultColWidth="0" defaultRowHeight="12" zeroHeight="1" x14ac:dyDescent="0.2"/>
  <cols>
    <col min="1" max="1" width="5.85546875" style="89" customWidth="1"/>
    <col min="2" max="2" width="83.28515625" style="89" customWidth="1"/>
    <col min="3" max="3" width="12.42578125" style="89" customWidth="1"/>
    <col min="4" max="4" width="15.42578125" style="89" customWidth="1"/>
    <col min="5" max="5" width="9.140625" style="89" hidden="1" customWidth="1"/>
    <col min="6" max="16384" width="9.140625" style="89" hidden="1"/>
  </cols>
  <sheetData>
    <row r="1" spans="1:4" ht="18.75" thickBot="1" x14ac:dyDescent="0.25">
      <c r="A1" s="319" t="str">
        <f>Perfis!B12</f>
        <v>Analista de Negócios/Requisitos Pleno</v>
      </c>
      <c r="B1" s="294"/>
      <c r="C1" s="294"/>
      <c r="D1" s="295"/>
    </row>
    <row r="2" spans="1:4" x14ac:dyDescent="0.2">
      <c r="A2" s="136"/>
      <c r="B2" s="136"/>
      <c r="C2" s="136"/>
      <c r="D2" s="136"/>
    </row>
    <row r="3" spans="1:4" ht="18" x14ac:dyDescent="0.2">
      <c r="A3" s="313" t="s">
        <v>95</v>
      </c>
      <c r="B3" s="314"/>
      <c r="C3" s="314"/>
      <c r="D3" s="315"/>
    </row>
    <row r="4" spans="1:4" x14ac:dyDescent="0.2">
      <c r="A4" s="305" t="s">
        <v>96</v>
      </c>
      <c r="B4" s="306"/>
      <c r="C4" s="306"/>
      <c r="D4" s="307"/>
    </row>
    <row r="5" spans="1:4" x14ac:dyDescent="0.2">
      <c r="A5" s="107">
        <v>1</v>
      </c>
      <c r="B5" s="108" t="s">
        <v>97</v>
      </c>
      <c r="C5" s="109"/>
      <c r="D5" s="107" t="s">
        <v>98</v>
      </c>
    </row>
    <row r="6" spans="1:4" x14ac:dyDescent="0.2">
      <c r="A6" s="70" t="s">
        <v>99</v>
      </c>
      <c r="B6" s="71" t="s">
        <v>100</v>
      </c>
      <c r="C6" s="72">
        <v>1</v>
      </c>
      <c r="D6" s="85">
        <f>_xlfn.XLOOKUP(A1,Perfis!B3:B35,Perfis!C3:C35)</f>
        <v>0</v>
      </c>
    </row>
    <row r="7" spans="1:4" x14ac:dyDescent="0.2">
      <c r="A7" s="86" t="s">
        <v>101</v>
      </c>
      <c r="B7" s="110"/>
      <c r="C7" s="111"/>
      <c r="D7" s="88">
        <f>SUM(D6)</f>
        <v>0</v>
      </c>
    </row>
    <row r="8" spans="1:4" x14ac:dyDescent="0.2">
      <c r="A8" s="73"/>
      <c r="B8" s="74"/>
      <c r="C8" s="75"/>
      <c r="D8" s="76"/>
    </row>
    <row r="9" spans="1:4" x14ac:dyDescent="0.2">
      <c r="A9" s="305" t="s">
        <v>102</v>
      </c>
      <c r="B9" s="306"/>
      <c r="C9" s="306"/>
      <c r="D9" s="307"/>
    </row>
    <row r="10" spans="1:4" x14ac:dyDescent="0.2">
      <c r="A10" s="316" t="s">
        <v>103</v>
      </c>
      <c r="B10" s="317"/>
      <c r="C10" s="317"/>
      <c r="D10" s="318"/>
    </row>
    <row r="11" spans="1:4" x14ac:dyDescent="0.2">
      <c r="A11" s="112" t="s">
        <v>104</v>
      </c>
      <c r="B11" s="108" t="s">
        <v>97</v>
      </c>
      <c r="C11" s="113" t="s">
        <v>105</v>
      </c>
      <c r="D11" s="112" t="s">
        <v>98</v>
      </c>
    </row>
    <row r="12" spans="1:4" x14ac:dyDescent="0.2">
      <c r="A12" s="77" t="s">
        <v>99</v>
      </c>
      <c r="B12" s="78" t="s">
        <v>106</v>
      </c>
      <c r="C12" s="79">
        <v>8.3333333333333329E-2</v>
      </c>
      <c r="D12" s="114">
        <f>C12*$D$7</f>
        <v>0</v>
      </c>
    </row>
    <row r="13" spans="1:4" x14ac:dyDescent="0.2">
      <c r="A13" s="77" t="s">
        <v>107</v>
      </c>
      <c r="B13" s="78" t="s">
        <v>108</v>
      </c>
      <c r="C13" s="79">
        <v>7.7777777777777779E-2</v>
      </c>
      <c r="D13" s="114">
        <f>C13*$D$7</f>
        <v>0</v>
      </c>
    </row>
    <row r="14" spans="1:4" x14ac:dyDescent="0.2">
      <c r="A14" s="299" t="s">
        <v>109</v>
      </c>
      <c r="B14" s="300"/>
      <c r="C14" s="80">
        <f>SUM(C12:C13)</f>
        <v>0.16111111111111109</v>
      </c>
      <c r="D14" s="88">
        <f>SUM(D12:D13)</f>
        <v>0</v>
      </c>
    </row>
    <row r="15" spans="1:4" x14ac:dyDescent="0.2">
      <c r="A15" s="73"/>
      <c r="B15" s="74"/>
      <c r="C15" s="95"/>
      <c r="D15" s="76"/>
    </row>
    <row r="16" spans="1:4" x14ac:dyDescent="0.2">
      <c r="A16" s="316" t="s">
        <v>110</v>
      </c>
      <c r="B16" s="317"/>
      <c r="C16" s="317"/>
      <c r="D16" s="318"/>
    </row>
    <row r="17" spans="1:4" x14ac:dyDescent="0.2">
      <c r="A17" s="112" t="s">
        <v>111</v>
      </c>
      <c r="B17" s="108" t="s">
        <v>97</v>
      </c>
      <c r="C17" s="115" t="s">
        <v>105</v>
      </c>
      <c r="D17" s="112" t="s">
        <v>98</v>
      </c>
    </row>
    <row r="18" spans="1:4" x14ac:dyDescent="0.2">
      <c r="A18" s="77" t="s">
        <v>99</v>
      </c>
      <c r="B18" s="81" t="s">
        <v>112</v>
      </c>
      <c r="C18" s="79">
        <v>0.05</v>
      </c>
      <c r="D18" s="114">
        <f t="shared" ref="D18:D25" si="0">C18*($D$7+$D$14)</f>
        <v>0</v>
      </c>
    </row>
    <row r="19" spans="1:4" x14ac:dyDescent="0.2">
      <c r="A19" s="77" t="s">
        <v>107</v>
      </c>
      <c r="B19" s="82" t="s">
        <v>113</v>
      </c>
      <c r="C19" s="79">
        <v>2.5000000000000001E-2</v>
      </c>
      <c r="D19" s="114">
        <f t="shared" si="0"/>
        <v>0</v>
      </c>
    </row>
    <row r="20" spans="1:4" x14ac:dyDescent="0.2">
      <c r="A20" s="77" t="s">
        <v>114</v>
      </c>
      <c r="B20" s="82" t="s">
        <v>115</v>
      </c>
      <c r="C20" s="79">
        <v>0.03</v>
      </c>
      <c r="D20" s="114">
        <f t="shared" si="0"/>
        <v>0</v>
      </c>
    </row>
    <row r="21" spans="1:4" x14ac:dyDescent="0.2">
      <c r="A21" s="77" t="s">
        <v>116</v>
      </c>
      <c r="B21" s="82" t="s">
        <v>117</v>
      </c>
      <c r="C21" s="79">
        <v>1.4999999999999999E-2</v>
      </c>
      <c r="D21" s="114">
        <f t="shared" si="0"/>
        <v>0</v>
      </c>
    </row>
    <row r="22" spans="1:4" x14ac:dyDescent="0.2">
      <c r="A22" s="77" t="s">
        <v>118</v>
      </c>
      <c r="B22" s="82" t="s">
        <v>119</v>
      </c>
      <c r="C22" s="79">
        <v>0.01</v>
      </c>
      <c r="D22" s="114">
        <f t="shared" si="0"/>
        <v>0</v>
      </c>
    </row>
    <row r="23" spans="1:4" x14ac:dyDescent="0.2">
      <c r="A23" s="77" t="s">
        <v>120</v>
      </c>
      <c r="B23" s="78" t="s">
        <v>121</v>
      </c>
      <c r="C23" s="79">
        <v>6.0000000000000001E-3</v>
      </c>
      <c r="D23" s="114">
        <f t="shared" si="0"/>
        <v>0</v>
      </c>
    </row>
    <row r="24" spans="1:4" x14ac:dyDescent="0.2">
      <c r="A24" s="77" t="s">
        <v>122</v>
      </c>
      <c r="B24" s="82" t="s">
        <v>123</v>
      </c>
      <c r="C24" s="79">
        <v>2E-3</v>
      </c>
      <c r="D24" s="114">
        <f t="shared" si="0"/>
        <v>0</v>
      </c>
    </row>
    <row r="25" spans="1:4" x14ac:dyDescent="0.2">
      <c r="A25" s="77" t="s">
        <v>124</v>
      </c>
      <c r="B25" s="81" t="s">
        <v>125</v>
      </c>
      <c r="C25" s="79">
        <v>0.08</v>
      </c>
      <c r="D25" s="114">
        <f t="shared" si="0"/>
        <v>0</v>
      </c>
    </row>
    <row r="26" spans="1:4" x14ac:dyDescent="0.2">
      <c r="A26" s="308" t="s">
        <v>126</v>
      </c>
      <c r="B26" s="309"/>
      <c r="C26" s="117">
        <f>SUM(C18:C25)</f>
        <v>0.21800000000000003</v>
      </c>
      <c r="D26" s="118">
        <f>SUM(D18:D25)</f>
        <v>0</v>
      </c>
    </row>
    <row r="27" spans="1:4" x14ac:dyDescent="0.2">
      <c r="A27" s="73"/>
      <c r="B27" s="74"/>
      <c r="C27" s="119"/>
      <c r="D27" s="76"/>
    </row>
    <row r="28" spans="1:4" x14ac:dyDescent="0.2">
      <c r="A28" s="316" t="s">
        <v>127</v>
      </c>
      <c r="B28" s="317"/>
      <c r="C28" s="317"/>
      <c r="D28" s="318"/>
    </row>
    <row r="29" spans="1:4" x14ac:dyDescent="0.2">
      <c r="A29" s="112" t="s">
        <v>128</v>
      </c>
      <c r="B29" s="316" t="s">
        <v>97</v>
      </c>
      <c r="C29" s="318"/>
      <c r="D29" s="112" t="s">
        <v>98</v>
      </c>
    </row>
    <row r="30" spans="1:4" x14ac:dyDescent="0.2">
      <c r="A30" s="296" t="s">
        <v>99</v>
      </c>
      <c r="B30" s="83" t="s">
        <v>129</v>
      </c>
      <c r="C30" s="84"/>
      <c r="D30" s="85">
        <f>COMPOSICAO!D20*2*22</f>
        <v>242</v>
      </c>
    </row>
    <row r="31" spans="1:4" x14ac:dyDescent="0.2">
      <c r="A31" s="297"/>
      <c r="B31" s="83" t="s">
        <v>130</v>
      </c>
      <c r="C31" s="84"/>
      <c r="D31" s="85">
        <f>D6*COMPOSICAO!D21</f>
        <v>0</v>
      </c>
    </row>
    <row r="32" spans="1:4" x14ac:dyDescent="0.2">
      <c r="A32" s="298"/>
      <c r="B32" s="86" t="s">
        <v>131</v>
      </c>
      <c r="C32" s="87"/>
      <c r="D32" s="88">
        <f>IF(D30-D31&gt;0,D30-D31,0)</f>
        <v>242</v>
      </c>
    </row>
    <row r="33" spans="1:4" x14ac:dyDescent="0.2">
      <c r="A33" s="296" t="s">
        <v>107</v>
      </c>
      <c r="B33" s="83" t="s">
        <v>132</v>
      </c>
      <c r="C33" s="120"/>
      <c r="D33" s="85">
        <f>COMPOSICAO!D23*22</f>
        <v>814</v>
      </c>
    </row>
    <row r="34" spans="1:4" x14ac:dyDescent="0.2">
      <c r="A34" s="297"/>
      <c r="B34" s="83" t="s">
        <v>133</v>
      </c>
      <c r="C34" s="90">
        <v>0</v>
      </c>
      <c r="D34" s="85">
        <f>D33*C34</f>
        <v>0</v>
      </c>
    </row>
    <row r="35" spans="1:4" x14ac:dyDescent="0.2">
      <c r="A35" s="298"/>
      <c r="B35" s="86" t="s">
        <v>134</v>
      </c>
      <c r="C35" s="91"/>
      <c r="D35" s="88">
        <f>D33-D34</f>
        <v>814</v>
      </c>
    </row>
    <row r="36" spans="1:4" x14ac:dyDescent="0.2">
      <c r="A36" s="70" t="s">
        <v>114</v>
      </c>
      <c r="B36" s="83" t="s">
        <v>135</v>
      </c>
      <c r="C36" s="84"/>
      <c r="D36" s="92">
        <f>COMPOSICAO!D31</f>
        <v>184.85</v>
      </c>
    </row>
    <row r="37" spans="1:4" x14ac:dyDescent="0.2">
      <c r="A37" s="86" t="s">
        <v>136</v>
      </c>
      <c r="B37" s="110"/>
      <c r="C37" s="111"/>
      <c r="D37" s="88">
        <f>SUM(D32,D35,D36)</f>
        <v>1240.8499999999999</v>
      </c>
    </row>
    <row r="38" spans="1:4" x14ac:dyDescent="0.2">
      <c r="A38" s="73"/>
      <c r="B38" s="74"/>
      <c r="C38" s="75"/>
      <c r="D38" s="76"/>
    </row>
    <row r="39" spans="1:4" x14ac:dyDescent="0.2">
      <c r="A39" s="112">
        <v>2</v>
      </c>
      <c r="B39" s="121" t="s">
        <v>137</v>
      </c>
      <c r="C39" s="122"/>
      <c r="D39" s="112" t="s">
        <v>98</v>
      </c>
    </row>
    <row r="40" spans="1:4" x14ac:dyDescent="0.2">
      <c r="A40" s="70" t="s">
        <v>104</v>
      </c>
      <c r="B40" s="83" t="s">
        <v>138</v>
      </c>
      <c r="C40" s="123"/>
      <c r="D40" s="85">
        <f>D14</f>
        <v>0</v>
      </c>
    </row>
    <row r="41" spans="1:4" x14ac:dyDescent="0.2">
      <c r="A41" s="70" t="s">
        <v>111</v>
      </c>
      <c r="B41" s="83" t="s">
        <v>139</v>
      </c>
      <c r="C41" s="123"/>
      <c r="D41" s="85">
        <f>D26</f>
        <v>0</v>
      </c>
    </row>
    <row r="42" spans="1:4" x14ac:dyDescent="0.2">
      <c r="A42" s="70" t="s">
        <v>128</v>
      </c>
      <c r="B42" s="83" t="s">
        <v>140</v>
      </c>
      <c r="C42" s="123"/>
      <c r="D42" s="85">
        <f>D37</f>
        <v>1240.8499999999999</v>
      </c>
    </row>
    <row r="43" spans="1:4" x14ac:dyDescent="0.2">
      <c r="A43" s="299" t="s">
        <v>141</v>
      </c>
      <c r="B43" s="304"/>
      <c r="C43" s="124"/>
      <c r="D43" s="88">
        <f>SUM(D40:D42)</f>
        <v>1240.8499999999999</v>
      </c>
    </row>
    <row r="44" spans="1:4" x14ac:dyDescent="0.2">
      <c r="A44" s="73"/>
      <c r="B44" s="74"/>
      <c r="C44" s="75"/>
      <c r="D44" s="76"/>
    </row>
    <row r="45" spans="1:4" x14ac:dyDescent="0.2">
      <c r="A45" s="305" t="s">
        <v>142</v>
      </c>
      <c r="B45" s="306"/>
      <c r="C45" s="306"/>
      <c r="D45" s="307"/>
    </row>
    <row r="46" spans="1:4" x14ac:dyDescent="0.2">
      <c r="A46" s="112">
        <v>3</v>
      </c>
      <c r="B46" s="108" t="s">
        <v>97</v>
      </c>
      <c r="C46" s="125" t="s">
        <v>105</v>
      </c>
      <c r="D46" s="112" t="s">
        <v>98</v>
      </c>
    </row>
    <row r="47" spans="1:4" x14ac:dyDescent="0.2">
      <c r="A47" s="70" t="s">
        <v>99</v>
      </c>
      <c r="B47" s="83" t="s">
        <v>143</v>
      </c>
      <c r="C47" s="93">
        <v>4.1666666666666666E-3</v>
      </c>
      <c r="D47" s="114">
        <f t="shared" ref="D47:D52" si="1">C47*$D$7</f>
        <v>0</v>
      </c>
    </row>
    <row r="48" spans="1:4" x14ac:dyDescent="0.2">
      <c r="A48" s="70" t="s">
        <v>107</v>
      </c>
      <c r="B48" s="83" t="s">
        <v>144</v>
      </c>
      <c r="C48" s="93">
        <v>3.3333333333333332E-4</v>
      </c>
      <c r="D48" s="114">
        <f t="shared" si="1"/>
        <v>0</v>
      </c>
    </row>
    <row r="49" spans="1:4" x14ac:dyDescent="0.2">
      <c r="A49" s="77" t="s">
        <v>114</v>
      </c>
      <c r="B49" s="78" t="s">
        <v>145</v>
      </c>
      <c r="C49" s="93">
        <v>3.4399999999999993E-2</v>
      </c>
      <c r="D49" s="114">
        <f t="shared" si="1"/>
        <v>0</v>
      </c>
    </row>
    <row r="50" spans="1:4" x14ac:dyDescent="0.2">
      <c r="A50" s="70" t="s">
        <v>116</v>
      </c>
      <c r="B50" s="83" t="s">
        <v>146</v>
      </c>
      <c r="C50" s="93">
        <v>1.2444444444444444E-2</v>
      </c>
      <c r="D50" s="114">
        <f t="shared" si="1"/>
        <v>0</v>
      </c>
    </row>
    <row r="51" spans="1:4" x14ac:dyDescent="0.2">
      <c r="A51" s="70" t="s">
        <v>118</v>
      </c>
      <c r="B51" s="83" t="s">
        <v>147</v>
      </c>
      <c r="C51" s="93">
        <v>4.5631999999999999E-3</v>
      </c>
      <c r="D51" s="114">
        <f t="shared" si="1"/>
        <v>0</v>
      </c>
    </row>
    <row r="52" spans="1:4" x14ac:dyDescent="0.2">
      <c r="A52" s="70" t="s">
        <v>120</v>
      </c>
      <c r="B52" s="83" t="s">
        <v>148</v>
      </c>
      <c r="C52" s="93">
        <v>3.9680000000000005E-4</v>
      </c>
      <c r="D52" s="114">
        <f t="shared" si="1"/>
        <v>0</v>
      </c>
    </row>
    <row r="53" spans="1:4" x14ac:dyDescent="0.2">
      <c r="A53" s="299" t="s">
        <v>149</v>
      </c>
      <c r="B53" s="300"/>
      <c r="C53" s="94">
        <f>SUM(C47:C52)</f>
        <v>5.6304444444444435E-2</v>
      </c>
      <c r="D53" s="88">
        <f>SUM(D47:D52)</f>
        <v>0</v>
      </c>
    </row>
    <row r="54" spans="1:4" x14ac:dyDescent="0.2">
      <c r="A54" s="73"/>
      <c r="B54" s="74"/>
      <c r="C54" s="95"/>
      <c r="D54" s="76"/>
    </row>
    <row r="55" spans="1:4" x14ac:dyDescent="0.2">
      <c r="A55" s="305" t="s">
        <v>150</v>
      </c>
      <c r="B55" s="306"/>
      <c r="C55" s="306"/>
      <c r="D55" s="307"/>
    </row>
    <row r="56" spans="1:4" x14ac:dyDescent="0.2">
      <c r="A56" s="112">
        <v>4</v>
      </c>
      <c r="B56" s="108" t="s">
        <v>97</v>
      </c>
      <c r="C56" s="125" t="s">
        <v>105</v>
      </c>
      <c r="D56" s="112" t="s">
        <v>98</v>
      </c>
    </row>
    <row r="57" spans="1:4" x14ac:dyDescent="0.2">
      <c r="A57" s="299" t="s">
        <v>151</v>
      </c>
      <c r="B57" s="300"/>
      <c r="C57" s="96">
        <v>0</v>
      </c>
      <c r="D57" s="126">
        <v>0</v>
      </c>
    </row>
    <row r="58" spans="1:4" x14ac:dyDescent="0.2">
      <c r="A58" s="73"/>
      <c r="B58" s="74"/>
      <c r="C58" s="95"/>
      <c r="D58" s="76"/>
    </row>
    <row r="59" spans="1:4" x14ac:dyDescent="0.2">
      <c r="A59" s="305" t="s">
        <v>152</v>
      </c>
      <c r="B59" s="306"/>
      <c r="C59" s="306"/>
      <c r="D59" s="307"/>
    </row>
    <row r="60" spans="1:4" x14ac:dyDescent="0.2">
      <c r="A60" s="112">
        <v>5</v>
      </c>
      <c r="B60" s="127" t="s">
        <v>97</v>
      </c>
      <c r="C60" s="128"/>
      <c r="D60" s="129" t="s">
        <v>98</v>
      </c>
    </row>
    <row r="61" spans="1:4" x14ac:dyDescent="0.2">
      <c r="A61" s="86" t="s">
        <v>153</v>
      </c>
      <c r="B61" s="110"/>
      <c r="C61" s="87"/>
      <c r="D61" s="130">
        <v>0</v>
      </c>
    </row>
    <row r="62" spans="1:4" x14ac:dyDescent="0.2">
      <c r="A62" s="73"/>
      <c r="B62" s="74"/>
      <c r="C62" s="97"/>
      <c r="D62" s="76"/>
    </row>
    <row r="63" spans="1:4" x14ac:dyDescent="0.2">
      <c r="A63" s="305" t="s">
        <v>154</v>
      </c>
      <c r="B63" s="306"/>
      <c r="C63" s="306"/>
      <c r="D63" s="307"/>
    </row>
    <row r="64" spans="1:4" x14ac:dyDescent="0.2">
      <c r="A64" s="112">
        <v>6</v>
      </c>
      <c r="B64" s="108" t="s">
        <v>97</v>
      </c>
      <c r="C64" s="131" t="s">
        <v>105</v>
      </c>
      <c r="D64" s="112" t="s">
        <v>98</v>
      </c>
    </row>
    <row r="65" spans="1:4" x14ac:dyDescent="0.2">
      <c r="A65" s="98" t="s">
        <v>99</v>
      </c>
      <c r="B65" s="99" t="s">
        <v>155</v>
      </c>
      <c r="C65" s="100">
        <v>0.05</v>
      </c>
      <c r="D65" s="88">
        <f>C65*$D$81</f>
        <v>62.042499999999997</v>
      </c>
    </row>
    <row r="66" spans="1:4" x14ac:dyDescent="0.2">
      <c r="A66" s="98" t="s">
        <v>107</v>
      </c>
      <c r="B66" s="99" t="s">
        <v>156</v>
      </c>
      <c r="C66" s="100">
        <v>0.1</v>
      </c>
      <c r="D66" s="88">
        <f>C66*($D$81+$D$65)</f>
        <v>130.28925000000001</v>
      </c>
    </row>
    <row r="67" spans="1:4" x14ac:dyDescent="0.2">
      <c r="A67" s="98" t="s">
        <v>114</v>
      </c>
      <c r="B67" s="99" t="s">
        <v>157</v>
      </c>
      <c r="C67" s="100">
        <v>9.2499999999999999E-2</v>
      </c>
      <c r="D67" s="88">
        <f>((D65+D66+D81)/(1-C67))-(D65+D66+D81)</f>
        <v>146.08188636363639</v>
      </c>
    </row>
    <row r="68" spans="1:4" x14ac:dyDescent="0.2">
      <c r="A68" s="77" t="s">
        <v>158</v>
      </c>
      <c r="B68" s="101" t="s">
        <v>159</v>
      </c>
      <c r="C68" s="93">
        <v>6.4999999999999997E-3</v>
      </c>
      <c r="D68" s="88">
        <f>C68*$D$83</f>
        <v>0</v>
      </c>
    </row>
    <row r="69" spans="1:4" x14ac:dyDescent="0.2">
      <c r="A69" s="77" t="s">
        <v>160</v>
      </c>
      <c r="B69" s="101" t="s">
        <v>161</v>
      </c>
      <c r="C69" s="93">
        <v>0.03</v>
      </c>
      <c r="D69" s="88">
        <f>C69*$D$83</f>
        <v>0</v>
      </c>
    </row>
    <row r="70" spans="1:4" x14ac:dyDescent="0.2">
      <c r="A70" s="70" t="s">
        <v>162</v>
      </c>
      <c r="B70" s="71" t="s">
        <v>163</v>
      </c>
      <c r="C70" s="93">
        <v>0.02</v>
      </c>
      <c r="D70" s="88">
        <f>C70*$D$83</f>
        <v>0</v>
      </c>
    </row>
    <row r="71" spans="1:4" x14ac:dyDescent="0.2">
      <c r="A71" s="70" t="s">
        <v>164</v>
      </c>
      <c r="B71" s="102" t="s">
        <v>165</v>
      </c>
      <c r="C71" s="93">
        <v>3.5999999999999997E-2</v>
      </c>
      <c r="D71" s="88">
        <f>C71*$D$83</f>
        <v>0</v>
      </c>
    </row>
    <row r="72" spans="1:4" x14ac:dyDescent="0.2">
      <c r="A72" s="299" t="s">
        <v>166</v>
      </c>
      <c r="B72" s="300"/>
      <c r="C72" s="96">
        <f>SUM(C65:C67)</f>
        <v>0.24250000000000002</v>
      </c>
      <c r="D72" s="88">
        <f>SUM(D65:D67)</f>
        <v>338.41363636363639</v>
      </c>
    </row>
    <row r="73" spans="1:4" x14ac:dyDescent="0.2">
      <c r="A73" s="73"/>
      <c r="B73" s="74"/>
      <c r="C73" s="75"/>
      <c r="D73" s="76"/>
    </row>
    <row r="74" spans="1:4" x14ac:dyDescent="0.2">
      <c r="A74" s="301" t="s">
        <v>167</v>
      </c>
      <c r="B74" s="302"/>
      <c r="C74" s="302"/>
      <c r="D74" s="303"/>
    </row>
    <row r="75" spans="1:4" x14ac:dyDescent="0.2">
      <c r="A75" s="116" t="s">
        <v>168</v>
      </c>
      <c r="B75" s="132"/>
      <c r="C75" s="133"/>
      <c r="D75" s="112" t="s">
        <v>98</v>
      </c>
    </row>
    <row r="76" spans="1:4" x14ac:dyDescent="0.2">
      <c r="A76" s="70">
        <v>1</v>
      </c>
      <c r="B76" s="103" t="s">
        <v>169</v>
      </c>
      <c r="C76" s="104"/>
      <c r="D76" s="85">
        <f>D7</f>
        <v>0</v>
      </c>
    </row>
    <row r="77" spans="1:4" x14ac:dyDescent="0.2">
      <c r="A77" s="70">
        <v>2</v>
      </c>
      <c r="B77" s="103" t="s">
        <v>170</v>
      </c>
      <c r="C77" s="104"/>
      <c r="D77" s="85">
        <f>D43</f>
        <v>1240.8499999999999</v>
      </c>
    </row>
    <row r="78" spans="1:4" x14ac:dyDescent="0.2">
      <c r="A78" s="70">
        <v>3</v>
      </c>
      <c r="B78" s="103" t="s">
        <v>171</v>
      </c>
      <c r="C78" s="104"/>
      <c r="D78" s="85">
        <f>D53</f>
        <v>0</v>
      </c>
    </row>
    <row r="79" spans="1:4" x14ac:dyDescent="0.2">
      <c r="A79" s="70">
        <v>4</v>
      </c>
      <c r="B79" s="103" t="s">
        <v>172</v>
      </c>
      <c r="C79" s="104"/>
      <c r="D79" s="85">
        <v>0</v>
      </c>
    </row>
    <row r="80" spans="1:4" x14ac:dyDescent="0.2">
      <c r="A80" s="70">
        <v>5</v>
      </c>
      <c r="B80" s="103" t="s">
        <v>173</v>
      </c>
      <c r="C80" s="104"/>
      <c r="D80" s="85">
        <v>0</v>
      </c>
    </row>
    <row r="81" spans="1:4" x14ac:dyDescent="0.2">
      <c r="A81" s="134" t="s">
        <v>174</v>
      </c>
      <c r="B81" s="110"/>
      <c r="C81" s="111"/>
      <c r="D81" s="88">
        <f>SUM(D76:D80)</f>
        <v>1240.8499999999999</v>
      </c>
    </row>
    <row r="82" spans="1:4" x14ac:dyDescent="0.2">
      <c r="A82" s="70">
        <v>6</v>
      </c>
      <c r="B82" s="103" t="s">
        <v>175</v>
      </c>
      <c r="C82" s="104"/>
      <c r="D82" s="85">
        <f>D72</f>
        <v>338.41363636363639</v>
      </c>
    </row>
    <row r="83" spans="1:4" x14ac:dyDescent="0.2">
      <c r="A83" s="299" t="s">
        <v>176</v>
      </c>
      <c r="B83" s="304"/>
      <c r="C83" s="300"/>
      <c r="D83" s="135">
        <f>IF(D7=0,0,SUM(D81:D82))</f>
        <v>0</v>
      </c>
    </row>
    <row r="84" spans="1:4" x14ac:dyDescent="0.2">
      <c r="C84" s="105" t="s">
        <v>177</v>
      </c>
      <c r="D84" s="106" t="e">
        <f>ROUNDUP(D83/D76,2)</f>
        <v>#DIV/0!</v>
      </c>
    </row>
    <row r="85" spans="1:4" x14ac:dyDescent="0.2"/>
    <row r="86" spans="1:4" hidden="1" x14ac:dyDescent="0.2">
      <c r="D86" s="137"/>
    </row>
  </sheetData>
  <mergeCells count="22">
    <mergeCell ref="B29:C29"/>
    <mergeCell ref="A30:A32"/>
    <mergeCell ref="A63:D63"/>
    <mergeCell ref="A33:A35"/>
    <mergeCell ref="A72:B72"/>
    <mergeCell ref="A74:D74"/>
    <mergeCell ref="A83:C83"/>
    <mergeCell ref="A43:B43"/>
    <mergeCell ref="A45:D45"/>
    <mergeCell ref="A53:B53"/>
    <mergeCell ref="A55:D55"/>
    <mergeCell ref="A57:B57"/>
    <mergeCell ref="A59:D59"/>
    <mergeCell ref="A14:B14"/>
    <mergeCell ref="A16:D16"/>
    <mergeCell ref="A26:B26"/>
    <mergeCell ref="A28:D28"/>
    <mergeCell ref="A1:D1"/>
    <mergeCell ref="A3:D3"/>
    <mergeCell ref="A4:D4"/>
    <mergeCell ref="A9:D9"/>
    <mergeCell ref="A10:D10"/>
  </mergeCells>
  <conditionalFormatting sqref="B69">
    <cfRule type="expression" dxfId="23" priority="1">
      <formula>$D$81=0</formula>
    </cfRule>
  </conditionalFormatting>
  <pageMargins left="0.511811024" right="0.511811024" top="0.78740157499999996" bottom="0.78740157499999996" header="0.31496062000000002" footer="0.3149606200000000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DE7D9B-75C1-4484-AE97-7A51CEC02454}">
  <sheetPr>
    <tabColor rgb="FFFF0000"/>
  </sheetPr>
  <dimension ref="A1:D86"/>
  <sheetViews>
    <sheetView zoomScaleNormal="100" workbookViewId="0">
      <selection sqref="A1:D1"/>
    </sheetView>
  </sheetViews>
  <sheetFormatPr defaultColWidth="0" defaultRowHeight="12" zeroHeight="1" x14ac:dyDescent="0.2"/>
  <cols>
    <col min="1" max="1" width="5.85546875" style="89" customWidth="1"/>
    <col min="2" max="2" width="83.28515625" style="89" customWidth="1"/>
    <col min="3" max="3" width="12.42578125" style="89" customWidth="1"/>
    <col min="4" max="4" width="15.42578125" style="89" customWidth="1"/>
    <col min="5" max="5" width="9.140625" style="89" hidden="1" customWidth="1"/>
    <col min="6" max="16384" width="9.140625" style="89" hidden="1"/>
  </cols>
  <sheetData>
    <row r="1" spans="1:4" ht="18.75" thickBot="1" x14ac:dyDescent="0.25">
      <c r="A1" s="319" t="str">
        <f>Perfis!B13</f>
        <v>Analista de Negócios/Requisitos Sênior</v>
      </c>
      <c r="B1" s="294"/>
      <c r="C1" s="294"/>
      <c r="D1" s="295"/>
    </row>
    <row r="2" spans="1:4" x14ac:dyDescent="0.2">
      <c r="A2" s="136"/>
      <c r="B2" s="136"/>
      <c r="C2" s="136"/>
      <c r="D2" s="136"/>
    </row>
    <row r="3" spans="1:4" ht="18" x14ac:dyDescent="0.2">
      <c r="A3" s="313" t="s">
        <v>95</v>
      </c>
      <c r="B3" s="314"/>
      <c r="C3" s="314"/>
      <c r="D3" s="315"/>
    </row>
    <row r="4" spans="1:4" x14ac:dyDescent="0.2">
      <c r="A4" s="305" t="s">
        <v>96</v>
      </c>
      <c r="B4" s="306"/>
      <c r="C4" s="306"/>
      <c r="D4" s="307"/>
    </row>
    <row r="5" spans="1:4" x14ac:dyDescent="0.2">
      <c r="A5" s="107">
        <v>1</v>
      </c>
      <c r="B5" s="108" t="s">
        <v>97</v>
      </c>
      <c r="C5" s="109"/>
      <c r="D5" s="107" t="s">
        <v>98</v>
      </c>
    </row>
    <row r="6" spans="1:4" x14ac:dyDescent="0.2">
      <c r="A6" s="70" t="s">
        <v>99</v>
      </c>
      <c r="B6" s="71" t="s">
        <v>100</v>
      </c>
      <c r="C6" s="72">
        <v>1</v>
      </c>
      <c r="D6" s="85">
        <f>_xlfn.XLOOKUP(A1,Perfis!B3:B35,Perfis!C3:C35)</f>
        <v>0</v>
      </c>
    </row>
    <row r="7" spans="1:4" x14ac:dyDescent="0.2">
      <c r="A7" s="86" t="s">
        <v>101</v>
      </c>
      <c r="B7" s="110"/>
      <c r="C7" s="111"/>
      <c r="D7" s="88">
        <f>SUM(D6)</f>
        <v>0</v>
      </c>
    </row>
    <row r="8" spans="1:4" x14ac:dyDescent="0.2">
      <c r="A8" s="73"/>
      <c r="B8" s="74"/>
      <c r="C8" s="75"/>
      <c r="D8" s="76"/>
    </row>
    <row r="9" spans="1:4" x14ac:dyDescent="0.2">
      <c r="A9" s="305" t="s">
        <v>102</v>
      </c>
      <c r="B9" s="306"/>
      <c r="C9" s="306"/>
      <c r="D9" s="307"/>
    </row>
    <row r="10" spans="1:4" x14ac:dyDescent="0.2">
      <c r="A10" s="316" t="s">
        <v>103</v>
      </c>
      <c r="B10" s="317"/>
      <c r="C10" s="317"/>
      <c r="D10" s="318"/>
    </row>
    <row r="11" spans="1:4" x14ac:dyDescent="0.2">
      <c r="A11" s="112" t="s">
        <v>104</v>
      </c>
      <c r="B11" s="108" t="s">
        <v>97</v>
      </c>
      <c r="C11" s="113" t="s">
        <v>105</v>
      </c>
      <c r="D11" s="112" t="s">
        <v>98</v>
      </c>
    </row>
    <row r="12" spans="1:4" x14ac:dyDescent="0.2">
      <c r="A12" s="77" t="s">
        <v>99</v>
      </c>
      <c r="B12" s="78" t="s">
        <v>106</v>
      </c>
      <c r="C12" s="79">
        <v>8.3333333333333329E-2</v>
      </c>
      <c r="D12" s="114">
        <f>C12*$D$7</f>
        <v>0</v>
      </c>
    </row>
    <row r="13" spans="1:4" x14ac:dyDescent="0.2">
      <c r="A13" s="77" t="s">
        <v>107</v>
      </c>
      <c r="B13" s="78" t="s">
        <v>108</v>
      </c>
      <c r="C13" s="79">
        <v>7.7777777777777779E-2</v>
      </c>
      <c r="D13" s="114">
        <f>C13*$D$7</f>
        <v>0</v>
      </c>
    </row>
    <row r="14" spans="1:4" x14ac:dyDescent="0.2">
      <c r="A14" s="299" t="s">
        <v>109</v>
      </c>
      <c r="B14" s="300"/>
      <c r="C14" s="80">
        <f>SUM(C12:C13)</f>
        <v>0.16111111111111109</v>
      </c>
      <c r="D14" s="88">
        <f>SUM(D12:D13)</f>
        <v>0</v>
      </c>
    </row>
    <row r="15" spans="1:4" x14ac:dyDescent="0.2">
      <c r="A15" s="73"/>
      <c r="B15" s="74"/>
      <c r="C15" s="95"/>
      <c r="D15" s="76"/>
    </row>
    <row r="16" spans="1:4" x14ac:dyDescent="0.2">
      <c r="A16" s="316" t="s">
        <v>110</v>
      </c>
      <c r="B16" s="317"/>
      <c r="C16" s="317"/>
      <c r="D16" s="318"/>
    </row>
    <row r="17" spans="1:4" x14ac:dyDescent="0.2">
      <c r="A17" s="112" t="s">
        <v>111</v>
      </c>
      <c r="B17" s="108" t="s">
        <v>97</v>
      </c>
      <c r="C17" s="115" t="s">
        <v>105</v>
      </c>
      <c r="D17" s="112" t="s">
        <v>98</v>
      </c>
    </row>
    <row r="18" spans="1:4" x14ac:dyDescent="0.2">
      <c r="A18" s="77" t="s">
        <v>99</v>
      </c>
      <c r="B18" s="81" t="s">
        <v>112</v>
      </c>
      <c r="C18" s="79">
        <v>0.05</v>
      </c>
      <c r="D18" s="114">
        <f t="shared" ref="D18:D25" si="0">C18*($D$7+$D$14)</f>
        <v>0</v>
      </c>
    </row>
    <row r="19" spans="1:4" x14ac:dyDescent="0.2">
      <c r="A19" s="77" t="s">
        <v>107</v>
      </c>
      <c r="B19" s="82" t="s">
        <v>113</v>
      </c>
      <c r="C19" s="79">
        <v>2.5000000000000001E-2</v>
      </c>
      <c r="D19" s="114">
        <f t="shared" si="0"/>
        <v>0</v>
      </c>
    </row>
    <row r="20" spans="1:4" x14ac:dyDescent="0.2">
      <c r="A20" s="77" t="s">
        <v>114</v>
      </c>
      <c r="B20" s="82" t="s">
        <v>115</v>
      </c>
      <c r="C20" s="79">
        <v>0.03</v>
      </c>
      <c r="D20" s="114">
        <f t="shared" si="0"/>
        <v>0</v>
      </c>
    </row>
    <row r="21" spans="1:4" x14ac:dyDescent="0.2">
      <c r="A21" s="77" t="s">
        <v>116</v>
      </c>
      <c r="B21" s="82" t="s">
        <v>117</v>
      </c>
      <c r="C21" s="79">
        <v>1.4999999999999999E-2</v>
      </c>
      <c r="D21" s="114">
        <f t="shared" si="0"/>
        <v>0</v>
      </c>
    </row>
    <row r="22" spans="1:4" x14ac:dyDescent="0.2">
      <c r="A22" s="77" t="s">
        <v>118</v>
      </c>
      <c r="B22" s="82" t="s">
        <v>119</v>
      </c>
      <c r="C22" s="79">
        <v>0.01</v>
      </c>
      <c r="D22" s="114">
        <f t="shared" si="0"/>
        <v>0</v>
      </c>
    </row>
    <row r="23" spans="1:4" x14ac:dyDescent="0.2">
      <c r="A23" s="77" t="s">
        <v>120</v>
      </c>
      <c r="B23" s="78" t="s">
        <v>121</v>
      </c>
      <c r="C23" s="79">
        <v>6.0000000000000001E-3</v>
      </c>
      <c r="D23" s="114">
        <f t="shared" si="0"/>
        <v>0</v>
      </c>
    </row>
    <row r="24" spans="1:4" x14ac:dyDescent="0.2">
      <c r="A24" s="77" t="s">
        <v>122</v>
      </c>
      <c r="B24" s="82" t="s">
        <v>123</v>
      </c>
      <c r="C24" s="79">
        <v>2E-3</v>
      </c>
      <c r="D24" s="114">
        <f t="shared" si="0"/>
        <v>0</v>
      </c>
    </row>
    <row r="25" spans="1:4" x14ac:dyDescent="0.2">
      <c r="A25" s="77" t="s">
        <v>124</v>
      </c>
      <c r="B25" s="81" t="s">
        <v>125</v>
      </c>
      <c r="C25" s="79">
        <v>0.08</v>
      </c>
      <c r="D25" s="114">
        <f t="shared" si="0"/>
        <v>0</v>
      </c>
    </row>
    <row r="26" spans="1:4" x14ac:dyDescent="0.2">
      <c r="A26" s="308" t="s">
        <v>126</v>
      </c>
      <c r="B26" s="309"/>
      <c r="C26" s="117">
        <f>SUM(C18:C25)</f>
        <v>0.21800000000000003</v>
      </c>
      <c r="D26" s="118">
        <f>SUM(D18:D25)</f>
        <v>0</v>
      </c>
    </row>
    <row r="27" spans="1:4" x14ac:dyDescent="0.2">
      <c r="A27" s="73"/>
      <c r="B27" s="74"/>
      <c r="C27" s="119"/>
      <c r="D27" s="76"/>
    </row>
    <row r="28" spans="1:4" x14ac:dyDescent="0.2">
      <c r="A28" s="316" t="s">
        <v>127</v>
      </c>
      <c r="B28" s="317"/>
      <c r="C28" s="317"/>
      <c r="D28" s="318"/>
    </row>
    <row r="29" spans="1:4" x14ac:dyDescent="0.2">
      <c r="A29" s="112" t="s">
        <v>128</v>
      </c>
      <c r="B29" s="316" t="s">
        <v>97</v>
      </c>
      <c r="C29" s="318"/>
      <c r="D29" s="112" t="s">
        <v>98</v>
      </c>
    </row>
    <row r="30" spans="1:4" x14ac:dyDescent="0.2">
      <c r="A30" s="296" t="s">
        <v>99</v>
      </c>
      <c r="B30" s="83" t="s">
        <v>129</v>
      </c>
      <c r="C30" s="84"/>
      <c r="D30" s="85">
        <f>COMPOSICAO!D20*2*22</f>
        <v>242</v>
      </c>
    </row>
    <row r="31" spans="1:4" x14ac:dyDescent="0.2">
      <c r="A31" s="297"/>
      <c r="B31" s="83" t="s">
        <v>130</v>
      </c>
      <c r="C31" s="84"/>
      <c r="D31" s="85">
        <f>D6*COMPOSICAO!D21</f>
        <v>0</v>
      </c>
    </row>
    <row r="32" spans="1:4" x14ac:dyDescent="0.2">
      <c r="A32" s="298"/>
      <c r="B32" s="86" t="s">
        <v>131</v>
      </c>
      <c r="C32" s="87"/>
      <c r="D32" s="88">
        <f>IF(D30-D31&gt;0,D30-D31,0)</f>
        <v>242</v>
      </c>
    </row>
    <row r="33" spans="1:4" x14ac:dyDescent="0.2">
      <c r="A33" s="296" t="s">
        <v>107</v>
      </c>
      <c r="B33" s="83" t="s">
        <v>132</v>
      </c>
      <c r="C33" s="120"/>
      <c r="D33" s="85">
        <f>COMPOSICAO!D23*22</f>
        <v>814</v>
      </c>
    </row>
    <row r="34" spans="1:4" x14ac:dyDescent="0.2">
      <c r="A34" s="297"/>
      <c r="B34" s="83" t="s">
        <v>133</v>
      </c>
      <c r="C34" s="90">
        <v>0</v>
      </c>
      <c r="D34" s="85">
        <f>D33*C34</f>
        <v>0</v>
      </c>
    </row>
    <row r="35" spans="1:4" x14ac:dyDescent="0.2">
      <c r="A35" s="298"/>
      <c r="B35" s="86" t="s">
        <v>134</v>
      </c>
      <c r="C35" s="91"/>
      <c r="D35" s="88">
        <f>D33-D34</f>
        <v>814</v>
      </c>
    </row>
    <row r="36" spans="1:4" x14ac:dyDescent="0.2">
      <c r="A36" s="70" t="s">
        <v>114</v>
      </c>
      <c r="B36" s="83" t="s">
        <v>135</v>
      </c>
      <c r="C36" s="84"/>
      <c r="D36" s="92">
        <f>COMPOSICAO!D31</f>
        <v>184.85</v>
      </c>
    </row>
    <row r="37" spans="1:4" x14ac:dyDescent="0.2">
      <c r="A37" s="86" t="s">
        <v>136</v>
      </c>
      <c r="B37" s="110"/>
      <c r="C37" s="111"/>
      <c r="D37" s="88">
        <f>SUM(D32,D35,D36)</f>
        <v>1240.8499999999999</v>
      </c>
    </row>
    <row r="38" spans="1:4" x14ac:dyDescent="0.2">
      <c r="A38" s="73"/>
      <c r="B38" s="74"/>
      <c r="C38" s="75"/>
      <c r="D38" s="76"/>
    </row>
    <row r="39" spans="1:4" x14ac:dyDescent="0.2">
      <c r="A39" s="112">
        <v>2</v>
      </c>
      <c r="B39" s="121" t="s">
        <v>137</v>
      </c>
      <c r="C39" s="122"/>
      <c r="D39" s="112" t="s">
        <v>98</v>
      </c>
    </row>
    <row r="40" spans="1:4" x14ac:dyDescent="0.2">
      <c r="A40" s="70" t="s">
        <v>104</v>
      </c>
      <c r="B40" s="83" t="s">
        <v>138</v>
      </c>
      <c r="C40" s="123"/>
      <c r="D40" s="85">
        <f>D14</f>
        <v>0</v>
      </c>
    </row>
    <row r="41" spans="1:4" x14ac:dyDescent="0.2">
      <c r="A41" s="70" t="s">
        <v>111</v>
      </c>
      <c r="B41" s="83" t="s">
        <v>139</v>
      </c>
      <c r="C41" s="123"/>
      <c r="D41" s="85">
        <f>D26</f>
        <v>0</v>
      </c>
    </row>
    <row r="42" spans="1:4" x14ac:dyDescent="0.2">
      <c r="A42" s="70" t="s">
        <v>128</v>
      </c>
      <c r="B42" s="83" t="s">
        <v>140</v>
      </c>
      <c r="C42" s="123"/>
      <c r="D42" s="85">
        <f>D37</f>
        <v>1240.8499999999999</v>
      </c>
    </row>
    <row r="43" spans="1:4" x14ac:dyDescent="0.2">
      <c r="A43" s="299" t="s">
        <v>141</v>
      </c>
      <c r="B43" s="304"/>
      <c r="C43" s="124"/>
      <c r="D43" s="88">
        <f>SUM(D40:D42)</f>
        <v>1240.8499999999999</v>
      </c>
    </row>
    <row r="44" spans="1:4" x14ac:dyDescent="0.2">
      <c r="A44" s="73"/>
      <c r="B44" s="74"/>
      <c r="C44" s="75"/>
      <c r="D44" s="76"/>
    </row>
    <row r="45" spans="1:4" x14ac:dyDescent="0.2">
      <c r="A45" s="305" t="s">
        <v>142</v>
      </c>
      <c r="B45" s="306"/>
      <c r="C45" s="306"/>
      <c r="D45" s="307"/>
    </row>
    <row r="46" spans="1:4" x14ac:dyDescent="0.2">
      <c r="A46" s="112">
        <v>3</v>
      </c>
      <c r="B46" s="108" t="s">
        <v>97</v>
      </c>
      <c r="C46" s="125" t="s">
        <v>105</v>
      </c>
      <c r="D46" s="112" t="s">
        <v>98</v>
      </c>
    </row>
    <row r="47" spans="1:4" x14ac:dyDescent="0.2">
      <c r="A47" s="70" t="s">
        <v>99</v>
      </c>
      <c r="B47" s="83" t="s">
        <v>143</v>
      </c>
      <c r="C47" s="93">
        <v>4.1666666666666666E-3</v>
      </c>
      <c r="D47" s="114">
        <f t="shared" ref="D47:D52" si="1">C47*$D$7</f>
        <v>0</v>
      </c>
    </row>
    <row r="48" spans="1:4" x14ac:dyDescent="0.2">
      <c r="A48" s="70" t="s">
        <v>107</v>
      </c>
      <c r="B48" s="83" t="s">
        <v>144</v>
      </c>
      <c r="C48" s="93">
        <v>3.3333333333333332E-4</v>
      </c>
      <c r="D48" s="114">
        <f t="shared" si="1"/>
        <v>0</v>
      </c>
    </row>
    <row r="49" spans="1:4" x14ac:dyDescent="0.2">
      <c r="A49" s="77" t="s">
        <v>114</v>
      </c>
      <c r="B49" s="78" t="s">
        <v>145</v>
      </c>
      <c r="C49" s="93">
        <v>3.4399999999999993E-2</v>
      </c>
      <c r="D49" s="114">
        <f t="shared" si="1"/>
        <v>0</v>
      </c>
    </row>
    <row r="50" spans="1:4" x14ac:dyDescent="0.2">
      <c r="A50" s="70" t="s">
        <v>116</v>
      </c>
      <c r="B50" s="83" t="s">
        <v>146</v>
      </c>
      <c r="C50" s="93">
        <v>1.2444444444444444E-2</v>
      </c>
      <c r="D50" s="114">
        <f t="shared" si="1"/>
        <v>0</v>
      </c>
    </row>
    <row r="51" spans="1:4" x14ac:dyDescent="0.2">
      <c r="A51" s="70" t="s">
        <v>118</v>
      </c>
      <c r="B51" s="83" t="s">
        <v>147</v>
      </c>
      <c r="C51" s="93">
        <v>4.5631999999999999E-3</v>
      </c>
      <c r="D51" s="114">
        <f t="shared" si="1"/>
        <v>0</v>
      </c>
    </row>
    <row r="52" spans="1:4" x14ac:dyDescent="0.2">
      <c r="A52" s="70" t="s">
        <v>120</v>
      </c>
      <c r="B52" s="83" t="s">
        <v>148</v>
      </c>
      <c r="C52" s="93">
        <v>3.9680000000000005E-4</v>
      </c>
      <c r="D52" s="114">
        <f t="shared" si="1"/>
        <v>0</v>
      </c>
    </row>
    <row r="53" spans="1:4" x14ac:dyDescent="0.2">
      <c r="A53" s="299" t="s">
        <v>149</v>
      </c>
      <c r="B53" s="300"/>
      <c r="C53" s="94">
        <f>SUM(C47:C52)</f>
        <v>5.6304444444444435E-2</v>
      </c>
      <c r="D53" s="88">
        <f>SUM(D47:D52)</f>
        <v>0</v>
      </c>
    </row>
    <row r="54" spans="1:4" x14ac:dyDescent="0.2">
      <c r="A54" s="73"/>
      <c r="B54" s="74"/>
      <c r="C54" s="95"/>
      <c r="D54" s="76"/>
    </row>
    <row r="55" spans="1:4" x14ac:dyDescent="0.2">
      <c r="A55" s="305" t="s">
        <v>150</v>
      </c>
      <c r="B55" s="306"/>
      <c r="C55" s="306"/>
      <c r="D55" s="307"/>
    </row>
    <row r="56" spans="1:4" x14ac:dyDescent="0.2">
      <c r="A56" s="112">
        <v>4</v>
      </c>
      <c r="B56" s="108" t="s">
        <v>97</v>
      </c>
      <c r="C56" s="125" t="s">
        <v>105</v>
      </c>
      <c r="D56" s="112" t="s">
        <v>98</v>
      </c>
    </row>
    <row r="57" spans="1:4" x14ac:dyDescent="0.2">
      <c r="A57" s="299" t="s">
        <v>151</v>
      </c>
      <c r="B57" s="300"/>
      <c r="C57" s="96">
        <v>0</v>
      </c>
      <c r="D57" s="126">
        <v>0</v>
      </c>
    </row>
    <row r="58" spans="1:4" x14ac:dyDescent="0.2">
      <c r="A58" s="73"/>
      <c r="B58" s="74"/>
      <c r="C58" s="95"/>
      <c r="D58" s="76"/>
    </row>
    <row r="59" spans="1:4" x14ac:dyDescent="0.2">
      <c r="A59" s="305" t="s">
        <v>152</v>
      </c>
      <c r="B59" s="306"/>
      <c r="C59" s="306"/>
      <c r="D59" s="307"/>
    </row>
    <row r="60" spans="1:4" x14ac:dyDescent="0.2">
      <c r="A60" s="112">
        <v>5</v>
      </c>
      <c r="B60" s="127" t="s">
        <v>97</v>
      </c>
      <c r="C60" s="128"/>
      <c r="D60" s="129" t="s">
        <v>98</v>
      </c>
    </row>
    <row r="61" spans="1:4" x14ac:dyDescent="0.2">
      <c r="A61" s="86" t="s">
        <v>153</v>
      </c>
      <c r="B61" s="110"/>
      <c r="C61" s="87"/>
      <c r="D61" s="130">
        <v>0</v>
      </c>
    </row>
    <row r="62" spans="1:4" x14ac:dyDescent="0.2">
      <c r="A62" s="73"/>
      <c r="B62" s="74"/>
      <c r="C62" s="97"/>
      <c r="D62" s="76"/>
    </row>
    <row r="63" spans="1:4" x14ac:dyDescent="0.2">
      <c r="A63" s="305" t="s">
        <v>154</v>
      </c>
      <c r="B63" s="306"/>
      <c r="C63" s="306"/>
      <c r="D63" s="307"/>
    </row>
    <row r="64" spans="1:4" x14ac:dyDescent="0.2">
      <c r="A64" s="112">
        <v>6</v>
      </c>
      <c r="B64" s="108" t="s">
        <v>97</v>
      </c>
      <c r="C64" s="131" t="s">
        <v>105</v>
      </c>
      <c r="D64" s="112" t="s">
        <v>98</v>
      </c>
    </row>
    <row r="65" spans="1:4" x14ac:dyDescent="0.2">
      <c r="A65" s="98" t="s">
        <v>99</v>
      </c>
      <c r="B65" s="99" t="s">
        <v>155</v>
      </c>
      <c r="C65" s="100">
        <v>0.05</v>
      </c>
      <c r="D65" s="88">
        <f>C65*$D$81</f>
        <v>62.042499999999997</v>
      </c>
    </row>
    <row r="66" spans="1:4" x14ac:dyDescent="0.2">
      <c r="A66" s="98" t="s">
        <v>107</v>
      </c>
      <c r="B66" s="99" t="s">
        <v>156</v>
      </c>
      <c r="C66" s="100">
        <v>0.1</v>
      </c>
      <c r="D66" s="88">
        <f>C66*($D$81+$D$65)</f>
        <v>130.28925000000001</v>
      </c>
    </row>
    <row r="67" spans="1:4" x14ac:dyDescent="0.2">
      <c r="A67" s="98" t="s">
        <v>114</v>
      </c>
      <c r="B67" s="99" t="s">
        <v>157</v>
      </c>
      <c r="C67" s="100">
        <v>9.2499999999999999E-2</v>
      </c>
      <c r="D67" s="88">
        <f>((D65+D66+D81)/(1-C67))-(D65+D66+D81)</f>
        <v>146.08188636363639</v>
      </c>
    </row>
    <row r="68" spans="1:4" x14ac:dyDescent="0.2">
      <c r="A68" s="77" t="s">
        <v>158</v>
      </c>
      <c r="B68" s="101" t="s">
        <v>159</v>
      </c>
      <c r="C68" s="93">
        <v>6.4999999999999997E-3</v>
      </c>
      <c r="D68" s="88">
        <f>C68*$D$83</f>
        <v>0</v>
      </c>
    </row>
    <row r="69" spans="1:4" x14ac:dyDescent="0.2">
      <c r="A69" s="77" t="s">
        <v>160</v>
      </c>
      <c r="B69" s="101" t="s">
        <v>161</v>
      </c>
      <c r="C69" s="93">
        <v>0.03</v>
      </c>
      <c r="D69" s="88">
        <f>C69*$D$83</f>
        <v>0</v>
      </c>
    </row>
    <row r="70" spans="1:4" x14ac:dyDescent="0.2">
      <c r="A70" s="70" t="s">
        <v>162</v>
      </c>
      <c r="B70" s="71" t="s">
        <v>163</v>
      </c>
      <c r="C70" s="93">
        <v>0.02</v>
      </c>
      <c r="D70" s="88">
        <f>C70*$D$83</f>
        <v>0</v>
      </c>
    </row>
    <row r="71" spans="1:4" x14ac:dyDescent="0.2">
      <c r="A71" s="70" t="s">
        <v>164</v>
      </c>
      <c r="B71" s="102" t="s">
        <v>165</v>
      </c>
      <c r="C71" s="93">
        <v>3.5999999999999997E-2</v>
      </c>
      <c r="D71" s="88">
        <f>C71*$D$83</f>
        <v>0</v>
      </c>
    </row>
    <row r="72" spans="1:4" x14ac:dyDescent="0.2">
      <c r="A72" s="299" t="s">
        <v>166</v>
      </c>
      <c r="B72" s="300"/>
      <c r="C72" s="96">
        <f>SUM(C65:C67)</f>
        <v>0.24250000000000002</v>
      </c>
      <c r="D72" s="88">
        <f>SUM(D65:D67)</f>
        <v>338.41363636363639</v>
      </c>
    </row>
    <row r="73" spans="1:4" x14ac:dyDescent="0.2">
      <c r="A73" s="73"/>
      <c r="B73" s="74"/>
      <c r="C73" s="75"/>
      <c r="D73" s="76"/>
    </row>
    <row r="74" spans="1:4" x14ac:dyDescent="0.2">
      <c r="A74" s="301" t="s">
        <v>167</v>
      </c>
      <c r="B74" s="302"/>
      <c r="C74" s="302"/>
      <c r="D74" s="303"/>
    </row>
    <row r="75" spans="1:4" x14ac:dyDescent="0.2">
      <c r="A75" s="116" t="s">
        <v>168</v>
      </c>
      <c r="B75" s="132"/>
      <c r="C75" s="133"/>
      <c r="D75" s="112" t="s">
        <v>98</v>
      </c>
    </row>
    <row r="76" spans="1:4" x14ac:dyDescent="0.2">
      <c r="A76" s="70">
        <v>1</v>
      </c>
      <c r="B76" s="103" t="s">
        <v>169</v>
      </c>
      <c r="C76" s="104"/>
      <c r="D76" s="85">
        <f>D7</f>
        <v>0</v>
      </c>
    </row>
    <row r="77" spans="1:4" x14ac:dyDescent="0.2">
      <c r="A77" s="70">
        <v>2</v>
      </c>
      <c r="B77" s="103" t="s">
        <v>170</v>
      </c>
      <c r="C77" s="104"/>
      <c r="D77" s="85">
        <f>D43</f>
        <v>1240.8499999999999</v>
      </c>
    </row>
    <row r="78" spans="1:4" x14ac:dyDescent="0.2">
      <c r="A78" s="70">
        <v>3</v>
      </c>
      <c r="B78" s="103" t="s">
        <v>171</v>
      </c>
      <c r="C78" s="104"/>
      <c r="D78" s="85">
        <f>D53</f>
        <v>0</v>
      </c>
    </row>
    <row r="79" spans="1:4" x14ac:dyDescent="0.2">
      <c r="A79" s="70">
        <v>4</v>
      </c>
      <c r="B79" s="103" t="s">
        <v>172</v>
      </c>
      <c r="C79" s="104"/>
      <c r="D79" s="85">
        <v>0</v>
      </c>
    </row>
    <row r="80" spans="1:4" x14ac:dyDescent="0.2">
      <c r="A80" s="70">
        <v>5</v>
      </c>
      <c r="B80" s="103" t="s">
        <v>173</v>
      </c>
      <c r="C80" s="104"/>
      <c r="D80" s="85">
        <v>0</v>
      </c>
    </row>
    <row r="81" spans="1:4" x14ac:dyDescent="0.2">
      <c r="A81" s="134" t="s">
        <v>174</v>
      </c>
      <c r="B81" s="110"/>
      <c r="C81" s="111"/>
      <c r="D81" s="88">
        <f>SUM(D76:D80)</f>
        <v>1240.8499999999999</v>
      </c>
    </row>
    <row r="82" spans="1:4" x14ac:dyDescent="0.2">
      <c r="A82" s="70">
        <v>6</v>
      </c>
      <c r="B82" s="103" t="s">
        <v>175</v>
      </c>
      <c r="C82" s="104"/>
      <c r="D82" s="85">
        <f>D72</f>
        <v>338.41363636363639</v>
      </c>
    </row>
    <row r="83" spans="1:4" x14ac:dyDescent="0.2">
      <c r="A83" s="299" t="s">
        <v>176</v>
      </c>
      <c r="B83" s="304"/>
      <c r="C83" s="300"/>
      <c r="D83" s="135">
        <f>IF(D7=0,0,SUM(D81:D82))</f>
        <v>0</v>
      </c>
    </row>
    <row r="84" spans="1:4" x14ac:dyDescent="0.2">
      <c r="C84" s="105" t="s">
        <v>177</v>
      </c>
      <c r="D84" s="106" t="e">
        <f>ROUNDUP(D83/D76,2)</f>
        <v>#DIV/0!</v>
      </c>
    </row>
    <row r="85" spans="1:4" x14ac:dyDescent="0.2"/>
    <row r="86" spans="1:4" hidden="1" x14ac:dyDescent="0.2">
      <c r="D86" s="137"/>
    </row>
  </sheetData>
  <mergeCells count="22">
    <mergeCell ref="B29:C29"/>
    <mergeCell ref="A30:A32"/>
    <mergeCell ref="A63:D63"/>
    <mergeCell ref="A33:A35"/>
    <mergeCell ref="A72:B72"/>
    <mergeCell ref="A74:D74"/>
    <mergeCell ref="A83:C83"/>
    <mergeCell ref="A43:B43"/>
    <mergeCell ref="A45:D45"/>
    <mergeCell ref="A53:B53"/>
    <mergeCell ref="A55:D55"/>
    <mergeCell ref="A57:B57"/>
    <mergeCell ref="A59:D59"/>
    <mergeCell ref="A14:B14"/>
    <mergeCell ref="A16:D16"/>
    <mergeCell ref="A26:B26"/>
    <mergeCell ref="A28:D28"/>
    <mergeCell ref="A1:D1"/>
    <mergeCell ref="A3:D3"/>
    <mergeCell ref="A4:D4"/>
    <mergeCell ref="A9:D9"/>
    <mergeCell ref="A10:D10"/>
  </mergeCells>
  <conditionalFormatting sqref="B69">
    <cfRule type="expression" dxfId="22" priority="1">
      <formula>$D$81=0</formula>
    </cfRule>
  </conditionalFormatting>
  <pageMargins left="0.511811024" right="0.511811024" top="0.78740157499999996" bottom="0.78740157499999996" header="0.31496062000000002" footer="0.3149606200000000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13DFE6-5F4D-415F-8D94-E13EE2EF3687}">
  <sheetPr>
    <tabColor rgb="FFFF0000"/>
  </sheetPr>
  <dimension ref="A1:D86"/>
  <sheetViews>
    <sheetView zoomScaleNormal="100" workbookViewId="0">
      <selection sqref="A1:D1"/>
    </sheetView>
  </sheetViews>
  <sheetFormatPr defaultColWidth="0" defaultRowHeight="12" zeroHeight="1" x14ac:dyDescent="0.2"/>
  <cols>
    <col min="1" max="1" width="5.85546875" style="89" customWidth="1"/>
    <col min="2" max="2" width="83.28515625" style="89" customWidth="1"/>
    <col min="3" max="3" width="12.42578125" style="89" customWidth="1"/>
    <col min="4" max="4" width="15.42578125" style="89" customWidth="1"/>
    <col min="5" max="5" width="9.140625" style="89" hidden="1" customWidth="1"/>
    <col min="6" max="16384" width="9.140625" style="89" hidden="1"/>
  </cols>
  <sheetData>
    <row r="1" spans="1:4" ht="18.75" thickBot="1" x14ac:dyDescent="0.25">
      <c r="A1" s="319" t="str">
        <f>Perfis!B14</f>
        <v>Analista de BI Júnior</v>
      </c>
      <c r="B1" s="294"/>
      <c r="C1" s="294"/>
      <c r="D1" s="295"/>
    </row>
    <row r="2" spans="1:4" x14ac:dyDescent="0.2">
      <c r="A2" s="136"/>
      <c r="B2" s="136"/>
      <c r="C2" s="136"/>
      <c r="D2" s="136"/>
    </row>
    <row r="3" spans="1:4" ht="18" x14ac:dyDescent="0.2">
      <c r="A3" s="313" t="s">
        <v>95</v>
      </c>
      <c r="B3" s="314"/>
      <c r="C3" s="314"/>
      <c r="D3" s="315"/>
    </row>
    <row r="4" spans="1:4" x14ac:dyDescent="0.2">
      <c r="A4" s="305" t="s">
        <v>96</v>
      </c>
      <c r="B4" s="306"/>
      <c r="C4" s="306"/>
      <c r="D4" s="307"/>
    </row>
    <row r="5" spans="1:4" x14ac:dyDescent="0.2">
      <c r="A5" s="107">
        <v>1</v>
      </c>
      <c r="B5" s="108" t="s">
        <v>97</v>
      </c>
      <c r="C5" s="109"/>
      <c r="D5" s="107" t="s">
        <v>98</v>
      </c>
    </row>
    <row r="6" spans="1:4" x14ac:dyDescent="0.2">
      <c r="A6" s="70" t="s">
        <v>99</v>
      </c>
      <c r="B6" s="71" t="s">
        <v>100</v>
      </c>
      <c r="C6" s="72">
        <v>1</v>
      </c>
      <c r="D6" s="85">
        <f>_xlfn.XLOOKUP(A1,Perfis!B3:B35,Perfis!C3:C35)</f>
        <v>0</v>
      </c>
    </row>
    <row r="7" spans="1:4" x14ac:dyDescent="0.2">
      <c r="A7" s="86" t="s">
        <v>101</v>
      </c>
      <c r="B7" s="110"/>
      <c r="C7" s="111"/>
      <c r="D7" s="88">
        <f>SUM(D6)</f>
        <v>0</v>
      </c>
    </row>
    <row r="8" spans="1:4" x14ac:dyDescent="0.2">
      <c r="A8" s="73"/>
      <c r="B8" s="74"/>
      <c r="C8" s="75"/>
      <c r="D8" s="76"/>
    </row>
    <row r="9" spans="1:4" x14ac:dyDescent="0.2">
      <c r="A9" s="305" t="s">
        <v>102</v>
      </c>
      <c r="B9" s="306"/>
      <c r="C9" s="306"/>
      <c r="D9" s="307"/>
    </row>
    <row r="10" spans="1:4" x14ac:dyDescent="0.2">
      <c r="A10" s="316" t="s">
        <v>103</v>
      </c>
      <c r="B10" s="317"/>
      <c r="C10" s="317"/>
      <c r="D10" s="318"/>
    </row>
    <row r="11" spans="1:4" x14ac:dyDescent="0.2">
      <c r="A11" s="112" t="s">
        <v>104</v>
      </c>
      <c r="B11" s="108" t="s">
        <v>97</v>
      </c>
      <c r="C11" s="113" t="s">
        <v>105</v>
      </c>
      <c r="D11" s="112" t="s">
        <v>98</v>
      </c>
    </row>
    <row r="12" spans="1:4" x14ac:dyDescent="0.2">
      <c r="A12" s="77" t="s">
        <v>99</v>
      </c>
      <c r="B12" s="78" t="s">
        <v>106</v>
      </c>
      <c r="C12" s="79">
        <v>8.3333333333333329E-2</v>
      </c>
      <c r="D12" s="114">
        <f>C12*$D$7</f>
        <v>0</v>
      </c>
    </row>
    <row r="13" spans="1:4" x14ac:dyDescent="0.2">
      <c r="A13" s="77" t="s">
        <v>107</v>
      </c>
      <c r="B13" s="78" t="s">
        <v>108</v>
      </c>
      <c r="C13" s="79">
        <v>7.7777777777777779E-2</v>
      </c>
      <c r="D13" s="114">
        <f>C13*$D$7</f>
        <v>0</v>
      </c>
    </row>
    <row r="14" spans="1:4" x14ac:dyDescent="0.2">
      <c r="A14" s="299" t="s">
        <v>109</v>
      </c>
      <c r="B14" s="300"/>
      <c r="C14" s="80">
        <f>SUM(C12:C13)</f>
        <v>0.16111111111111109</v>
      </c>
      <c r="D14" s="88">
        <f>SUM(D12:D13)</f>
        <v>0</v>
      </c>
    </row>
    <row r="15" spans="1:4" x14ac:dyDescent="0.2">
      <c r="A15" s="73"/>
      <c r="B15" s="74"/>
      <c r="C15" s="95"/>
      <c r="D15" s="76"/>
    </row>
    <row r="16" spans="1:4" x14ac:dyDescent="0.2">
      <c r="A16" s="316" t="s">
        <v>110</v>
      </c>
      <c r="B16" s="317"/>
      <c r="C16" s="317"/>
      <c r="D16" s="318"/>
    </row>
    <row r="17" spans="1:4" x14ac:dyDescent="0.2">
      <c r="A17" s="112" t="s">
        <v>111</v>
      </c>
      <c r="B17" s="108" t="s">
        <v>97</v>
      </c>
      <c r="C17" s="115" t="s">
        <v>105</v>
      </c>
      <c r="D17" s="112" t="s">
        <v>98</v>
      </c>
    </row>
    <row r="18" spans="1:4" x14ac:dyDescent="0.2">
      <c r="A18" s="77" t="s">
        <v>99</v>
      </c>
      <c r="B18" s="81" t="s">
        <v>112</v>
      </c>
      <c r="C18" s="79">
        <v>0.05</v>
      </c>
      <c r="D18" s="114">
        <f t="shared" ref="D18:D25" si="0">C18*($D$7+$D$14)</f>
        <v>0</v>
      </c>
    </row>
    <row r="19" spans="1:4" x14ac:dyDescent="0.2">
      <c r="A19" s="77" t="s">
        <v>107</v>
      </c>
      <c r="B19" s="82" t="s">
        <v>113</v>
      </c>
      <c r="C19" s="79">
        <v>2.5000000000000001E-2</v>
      </c>
      <c r="D19" s="114">
        <f t="shared" si="0"/>
        <v>0</v>
      </c>
    </row>
    <row r="20" spans="1:4" x14ac:dyDescent="0.2">
      <c r="A20" s="77" t="s">
        <v>114</v>
      </c>
      <c r="B20" s="82" t="s">
        <v>115</v>
      </c>
      <c r="C20" s="79">
        <v>0.03</v>
      </c>
      <c r="D20" s="114">
        <f t="shared" si="0"/>
        <v>0</v>
      </c>
    </row>
    <row r="21" spans="1:4" x14ac:dyDescent="0.2">
      <c r="A21" s="77" t="s">
        <v>116</v>
      </c>
      <c r="B21" s="82" t="s">
        <v>117</v>
      </c>
      <c r="C21" s="79">
        <v>1.4999999999999999E-2</v>
      </c>
      <c r="D21" s="114">
        <f t="shared" si="0"/>
        <v>0</v>
      </c>
    </row>
    <row r="22" spans="1:4" x14ac:dyDescent="0.2">
      <c r="A22" s="77" t="s">
        <v>118</v>
      </c>
      <c r="B22" s="82" t="s">
        <v>119</v>
      </c>
      <c r="C22" s="79">
        <v>0.01</v>
      </c>
      <c r="D22" s="114">
        <f t="shared" si="0"/>
        <v>0</v>
      </c>
    </row>
    <row r="23" spans="1:4" x14ac:dyDescent="0.2">
      <c r="A23" s="77" t="s">
        <v>120</v>
      </c>
      <c r="B23" s="78" t="s">
        <v>121</v>
      </c>
      <c r="C23" s="79">
        <v>6.0000000000000001E-3</v>
      </c>
      <c r="D23" s="114">
        <f t="shared" si="0"/>
        <v>0</v>
      </c>
    </row>
    <row r="24" spans="1:4" x14ac:dyDescent="0.2">
      <c r="A24" s="77" t="s">
        <v>122</v>
      </c>
      <c r="B24" s="82" t="s">
        <v>123</v>
      </c>
      <c r="C24" s="79">
        <v>2E-3</v>
      </c>
      <c r="D24" s="114">
        <f t="shared" si="0"/>
        <v>0</v>
      </c>
    </row>
    <row r="25" spans="1:4" x14ac:dyDescent="0.2">
      <c r="A25" s="77" t="s">
        <v>124</v>
      </c>
      <c r="B25" s="81" t="s">
        <v>125</v>
      </c>
      <c r="C25" s="79">
        <v>0.08</v>
      </c>
      <c r="D25" s="114">
        <f t="shared" si="0"/>
        <v>0</v>
      </c>
    </row>
    <row r="26" spans="1:4" x14ac:dyDescent="0.2">
      <c r="A26" s="308" t="s">
        <v>126</v>
      </c>
      <c r="B26" s="309"/>
      <c r="C26" s="117">
        <f>SUM(C18:C25)</f>
        <v>0.21800000000000003</v>
      </c>
      <c r="D26" s="118">
        <f>SUM(D18:D25)</f>
        <v>0</v>
      </c>
    </row>
    <row r="27" spans="1:4" x14ac:dyDescent="0.2">
      <c r="A27" s="73"/>
      <c r="B27" s="74"/>
      <c r="C27" s="119"/>
      <c r="D27" s="76"/>
    </row>
    <row r="28" spans="1:4" x14ac:dyDescent="0.2">
      <c r="A28" s="316" t="s">
        <v>127</v>
      </c>
      <c r="B28" s="317"/>
      <c r="C28" s="317"/>
      <c r="D28" s="318"/>
    </row>
    <row r="29" spans="1:4" x14ac:dyDescent="0.2">
      <c r="A29" s="112" t="s">
        <v>128</v>
      </c>
      <c r="B29" s="316" t="s">
        <v>97</v>
      </c>
      <c r="C29" s="318"/>
      <c r="D29" s="112" t="s">
        <v>98</v>
      </c>
    </row>
    <row r="30" spans="1:4" x14ac:dyDescent="0.2">
      <c r="A30" s="296" t="s">
        <v>99</v>
      </c>
      <c r="B30" s="83" t="s">
        <v>129</v>
      </c>
      <c r="C30" s="84"/>
      <c r="D30" s="85">
        <f>COMPOSICAO!D20*2*22</f>
        <v>242</v>
      </c>
    </row>
    <row r="31" spans="1:4" x14ac:dyDescent="0.2">
      <c r="A31" s="297"/>
      <c r="B31" s="83" t="s">
        <v>130</v>
      </c>
      <c r="C31" s="84"/>
      <c r="D31" s="85">
        <f>D6*COMPOSICAO!D21</f>
        <v>0</v>
      </c>
    </row>
    <row r="32" spans="1:4" x14ac:dyDescent="0.2">
      <c r="A32" s="298"/>
      <c r="B32" s="86" t="s">
        <v>131</v>
      </c>
      <c r="C32" s="87"/>
      <c r="D32" s="88">
        <f>IF(D30-D31&gt;0,D30-D31,0)</f>
        <v>242</v>
      </c>
    </row>
    <row r="33" spans="1:4" x14ac:dyDescent="0.2">
      <c r="A33" s="296" t="s">
        <v>107</v>
      </c>
      <c r="B33" s="83" t="s">
        <v>132</v>
      </c>
      <c r="C33" s="120"/>
      <c r="D33" s="85">
        <f>COMPOSICAO!D23*22</f>
        <v>814</v>
      </c>
    </row>
    <row r="34" spans="1:4" x14ac:dyDescent="0.2">
      <c r="A34" s="297"/>
      <c r="B34" s="83" t="s">
        <v>133</v>
      </c>
      <c r="C34" s="90">
        <v>0</v>
      </c>
      <c r="D34" s="85">
        <f>D33*C34</f>
        <v>0</v>
      </c>
    </row>
    <row r="35" spans="1:4" x14ac:dyDescent="0.2">
      <c r="A35" s="298"/>
      <c r="B35" s="86" t="s">
        <v>134</v>
      </c>
      <c r="C35" s="91"/>
      <c r="D35" s="88">
        <f>D33-D34</f>
        <v>814</v>
      </c>
    </row>
    <row r="36" spans="1:4" x14ac:dyDescent="0.2">
      <c r="A36" s="70" t="s">
        <v>114</v>
      </c>
      <c r="B36" s="83" t="s">
        <v>135</v>
      </c>
      <c r="C36" s="84"/>
      <c r="D36" s="92">
        <f>COMPOSICAO!D31</f>
        <v>184.85</v>
      </c>
    </row>
    <row r="37" spans="1:4" x14ac:dyDescent="0.2">
      <c r="A37" s="86" t="s">
        <v>136</v>
      </c>
      <c r="B37" s="110"/>
      <c r="C37" s="111"/>
      <c r="D37" s="88">
        <f>SUM(D32,D35,D36)</f>
        <v>1240.8499999999999</v>
      </c>
    </row>
    <row r="38" spans="1:4" x14ac:dyDescent="0.2">
      <c r="A38" s="73"/>
      <c r="B38" s="74"/>
      <c r="C38" s="75"/>
      <c r="D38" s="76"/>
    </row>
    <row r="39" spans="1:4" x14ac:dyDescent="0.2">
      <c r="A39" s="112">
        <v>2</v>
      </c>
      <c r="B39" s="121" t="s">
        <v>137</v>
      </c>
      <c r="C39" s="122"/>
      <c r="D39" s="112" t="s">
        <v>98</v>
      </c>
    </row>
    <row r="40" spans="1:4" x14ac:dyDescent="0.2">
      <c r="A40" s="70" t="s">
        <v>104</v>
      </c>
      <c r="B40" s="83" t="s">
        <v>138</v>
      </c>
      <c r="C40" s="123"/>
      <c r="D40" s="85">
        <f>D14</f>
        <v>0</v>
      </c>
    </row>
    <row r="41" spans="1:4" x14ac:dyDescent="0.2">
      <c r="A41" s="70" t="s">
        <v>111</v>
      </c>
      <c r="B41" s="83" t="s">
        <v>139</v>
      </c>
      <c r="C41" s="123"/>
      <c r="D41" s="85">
        <f>D26</f>
        <v>0</v>
      </c>
    </row>
    <row r="42" spans="1:4" x14ac:dyDescent="0.2">
      <c r="A42" s="70" t="s">
        <v>128</v>
      </c>
      <c r="B42" s="83" t="s">
        <v>140</v>
      </c>
      <c r="C42" s="123"/>
      <c r="D42" s="85">
        <f>D37</f>
        <v>1240.8499999999999</v>
      </c>
    </row>
    <row r="43" spans="1:4" x14ac:dyDescent="0.2">
      <c r="A43" s="299" t="s">
        <v>141</v>
      </c>
      <c r="B43" s="304"/>
      <c r="C43" s="124"/>
      <c r="D43" s="88">
        <f>SUM(D40:D42)</f>
        <v>1240.8499999999999</v>
      </c>
    </row>
    <row r="44" spans="1:4" x14ac:dyDescent="0.2">
      <c r="A44" s="73"/>
      <c r="B44" s="74"/>
      <c r="C44" s="75"/>
      <c r="D44" s="76"/>
    </row>
    <row r="45" spans="1:4" x14ac:dyDescent="0.2">
      <c r="A45" s="305" t="s">
        <v>142</v>
      </c>
      <c r="B45" s="306"/>
      <c r="C45" s="306"/>
      <c r="D45" s="307"/>
    </row>
    <row r="46" spans="1:4" x14ac:dyDescent="0.2">
      <c r="A46" s="112">
        <v>3</v>
      </c>
      <c r="B46" s="108" t="s">
        <v>97</v>
      </c>
      <c r="C46" s="125" t="s">
        <v>105</v>
      </c>
      <c r="D46" s="112" t="s">
        <v>98</v>
      </c>
    </row>
    <row r="47" spans="1:4" x14ac:dyDescent="0.2">
      <c r="A47" s="70" t="s">
        <v>99</v>
      </c>
      <c r="B47" s="83" t="s">
        <v>143</v>
      </c>
      <c r="C47" s="93">
        <v>4.1666666666666666E-3</v>
      </c>
      <c r="D47" s="114">
        <f t="shared" ref="D47:D52" si="1">C47*$D$7</f>
        <v>0</v>
      </c>
    </row>
    <row r="48" spans="1:4" x14ac:dyDescent="0.2">
      <c r="A48" s="70" t="s">
        <v>107</v>
      </c>
      <c r="B48" s="83" t="s">
        <v>144</v>
      </c>
      <c r="C48" s="93">
        <v>3.3333333333333332E-4</v>
      </c>
      <c r="D48" s="114">
        <f t="shared" si="1"/>
        <v>0</v>
      </c>
    </row>
    <row r="49" spans="1:4" x14ac:dyDescent="0.2">
      <c r="A49" s="77" t="s">
        <v>114</v>
      </c>
      <c r="B49" s="78" t="s">
        <v>145</v>
      </c>
      <c r="C49" s="93">
        <v>3.4399999999999993E-2</v>
      </c>
      <c r="D49" s="114">
        <f t="shared" si="1"/>
        <v>0</v>
      </c>
    </row>
    <row r="50" spans="1:4" x14ac:dyDescent="0.2">
      <c r="A50" s="70" t="s">
        <v>116</v>
      </c>
      <c r="B50" s="83" t="s">
        <v>146</v>
      </c>
      <c r="C50" s="93">
        <v>1.2444444444444444E-2</v>
      </c>
      <c r="D50" s="114">
        <f t="shared" si="1"/>
        <v>0</v>
      </c>
    </row>
    <row r="51" spans="1:4" x14ac:dyDescent="0.2">
      <c r="A51" s="70" t="s">
        <v>118</v>
      </c>
      <c r="B51" s="83" t="s">
        <v>147</v>
      </c>
      <c r="C51" s="93">
        <v>4.5631999999999999E-3</v>
      </c>
      <c r="D51" s="114">
        <f t="shared" si="1"/>
        <v>0</v>
      </c>
    </row>
    <row r="52" spans="1:4" x14ac:dyDescent="0.2">
      <c r="A52" s="70" t="s">
        <v>120</v>
      </c>
      <c r="B52" s="83" t="s">
        <v>148</v>
      </c>
      <c r="C52" s="93">
        <v>3.9680000000000005E-4</v>
      </c>
      <c r="D52" s="114">
        <f t="shared" si="1"/>
        <v>0</v>
      </c>
    </row>
    <row r="53" spans="1:4" x14ac:dyDescent="0.2">
      <c r="A53" s="299" t="s">
        <v>149</v>
      </c>
      <c r="B53" s="300"/>
      <c r="C53" s="94">
        <f>SUM(C47:C52)</f>
        <v>5.6304444444444435E-2</v>
      </c>
      <c r="D53" s="88">
        <f>SUM(D47:D52)</f>
        <v>0</v>
      </c>
    </row>
    <row r="54" spans="1:4" x14ac:dyDescent="0.2">
      <c r="A54" s="73"/>
      <c r="B54" s="74"/>
      <c r="C54" s="95"/>
      <c r="D54" s="76"/>
    </row>
    <row r="55" spans="1:4" x14ac:dyDescent="0.2">
      <c r="A55" s="305" t="s">
        <v>150</v>
      </c>
      <c r="B55" s="306"/>
      <c r="C55" s="306"/>
      <c r="D55" s="307"/>
    </row>
    <row r="56" spans="1:4" x14ac:dyDescent="0.2">
      <c r="A56" s="112">
        <v>4</v>
      </c>
      <c r="B56" s="108" t="s">
        <v>97</v>
      </c>
      <c r="C56" s="125" t="s">
        <v>105</v>
      </c>
      <c r="D56" s="112" t="s">
        <v>98</v>
      </c>
    </row>
    <row r="57" spans="1:4" x14ac:dyDescent="0.2">
      <c r="A57" s="299" t="s">
        <v>151</v>
      </c>
      <c r="B57" s="300"/>
      <c r="C57" s="96">
        <v>0</v>
      </c>
      <c r="D57" s="126">
        <v>0</v>
      </c>
    </row>
    <row r="58" spans="1:4" x14ac:dyDescent="0.2">
      <c r="A58" s="73"/>
      <c r="B58" s="74"/>
      <c r="C58" s="95"/>
      <c r="D58" s="76"/>
    </row>
    <row r="59" spans="1:4" x14ac:dyDescent="0.2">
      <c r="A59" s="305" t="s">
        <v>152</v>
      </c>
      <c r="B59" s="306"/>
      <c r="C59" s="306"/>
      <c r="D59" s="307"/>
    </row>
    <row r="60" spans="1:4" x14ac:dyDescent="0.2">
      <c r="A60" s="112">
        <v>5</v>
      </c>
      <c r="B60" s="127" t="s">
        <v>97</v>
      </c>
      <c r="C60" s="128"/>
      <c r="D60" s="129" t="s">
        <v>98</v>
      </c>
    </row>
    <row r="61" spans="1:4" x14ac:dyDescent="0.2">
      <c r="A61" s="86" t="s">
        <v>153</v>
      </c>
      <c r="B61" s="110"/>
      <c r="C61" s="87"/>
      <c r="D61" s="130">
        <v>0</v>
      </c>
    </row>
    <row r="62" spans="1:4" x14ac:dyDescent="0.2">
      <c r="A62" s="73"/>
      <c r="B62" s="74"/>
      <c r="C62" s="97"/>
      <c r="D62" s="76"/>
    </row>
    <row r="63" spans="1:4" x14ac:dyDescent="0.2">
      <c r="A63" s="305" t="s">
        <v>154</v>
      </c>
      <c r="B63" s="306"/>
      <c r="C63" s="306"/>
      <c r="D63" s="307"/>
    </row>
    <row r="64" spans="1:4" x14ac:dyDescent="0.2">
      <c r="A64" s="112">
        <v>6</v>
      </c>
      <c r="B64" s="108" t="s">
        <v>97</v>
      </c>
      <c r="C64" s="131" t="s">
        <v>105</v>
      </c>
      <c r="D64" s="112" t="s">
        <v>98</v>
      </c>
    </row>
    <row r="65" spans="1:4" x14ac:dyDescent="0.2">
      <c r="A65" s="98" t="s">
        <v>99</v>
      </c>
      <c r="B65" s="99" t="s">
        <v>155</v>
      </c>
      <c r="C65" s="100">
        <v>0.05</v>
      </c>
      <c r="D65" s="88">
        <f>C65*$D$81</f>
        <v>62.042499999999997</v>
      </c>
    </row>
    <row r="66" spans="1:4" x14ac:dyDescent="0.2">
      <c r="A66" s="98" t="s">
        <v>107</v>
      </c>
      <c r="B66" s="99" t="s">
        <v>156</v>
      </c>
      <c r="C66" s="100">
        <v>0.1</v>
      </c>
      <c r="D66" s="88">
        <f>C66*($D$81+$D$65)</f>
        <v>130.28925000000001</v>
      </c>
    </row>
    <row r="67" spans="1:4" x14ac:dyDescent="0.2">
      <c r="A67" s="98" t="s">
        <v>114</v>
      </c>
      <c r="B67" s="99" t="s">
        <v>157</v>
      </c>
      <c r="C67" s="100">
        <v>9.2499999999999999E-2</v>
      </c>
      <c r="D67" s="88">
        <f>((D65+D66+D81)/(1-C67))-(D65+D66+D81)</f>
        <v>146.08188636363639</v>
      </c>
    </row>
    <row r="68" spans="1:4" x14ac:dyDescent="0.2">
      <c r="A68" s="77" t="s">
        <v>158</v>
      </c>
      <c r="B68" s="101" t="s">
        <v>159</v>
      </c>
      <c r="C68" s="93">
        <v>6.4999999999999997E-3</v>
      </c>
      <c r="D68" s="88">
        <f>C68*$D$83</f>
        <v>0</v>
      </c>
    </row>
    <row r="69" spans="1:4" x14ac:dyDescent="0.2">
      <c r="A69" s="77" t="s">
        <v>160</v>
      </c>
      <c r="B69" s="101" t="s">
        <v>161</v>
      </c>
      <c r="C69" s="93">
        <v>0.03</v>
      </c>
      <c r="D69" s="88">
        <f>C69*$D$83</f>
        <v>0</v>
      </c>
    </row>
    <row r="70" spans="1:4" x14ac:dyDescent="0.2">
      <c r="A70" s="70" t="s">
        <v>162</v>
      </c>
      <c r="B70" s="71" t="s">
        <v>163</v>
      </c>
      <c r="C70" s="93">
        <v>0.02</v>
      </c>
      <c r="D70" s="88">
        <f>C70*$D$83</f>
        <v>0</v>
      </c>
    </row>
    <row r="71" spans="1:4" x14ac:dyDescent="0.2">
      <c r="A71" s="70" t="s">
        <v>164</v>
      </c>
      <c r="B71" s="102" t="s">
        <v>165</v>
      </c>
      <c r="C71" s="93">
        <v>3.5999999999999997E-2</v>
      </c>
      <c r="D71" s="88">
        <f>C71*$D$83</f>
        <v>0</v>
      </c>
    </row>
    <row r="72" spans="1:4" x14ac:dyDescent="0.2">
      <c r="A72" s="299" t="s">
        <v>166</v>
      </c>
      <c r="B72" s="300"/>
      <c r="C72" s="96">
        <f>SUM(C65:C67)</f>
        <v>0.24250000000000002</v>
      </c>
      <c r="D72" s="88">
        <f>SUM(D65:D67)</f>
        <v>338.41363636363639</v>
      </c>
    </row>
    <row r="73" spans="1:4" x14ac:dyDescent="0.2">
      <c r="A73" s="73"/>
      <c r="B73" s="74"/>
      <c r="C73" s="75"/>
      <c r="D73" s="76"/>
    </row>
    <row r="74" spans="1:4" x14ac:dyDescent="0.2">
      <c r="A74" s="301" t="s">
        <v>167</v>
      </c>
      <c r="B74" s="302"/>
      <c r="C74" s="302"/>
      <c r="D74" s="303"/>
    </row>
    <row r="75" spans="1:4" x14ac:dyDescent="0.2">
      <c r="A75" s="116" t="s">
        <v>168</v>
      </c>
      <c r="B75" s="132"/>
      <c r="C75" s="133"/>
      <c r="D75" s="112" t="s">
        <v>98</v>
      </c>
    </row>
    <row r="76" spans="1:4" x14ac:dyDescent="0.2">
      <c r="A76" s="70">
        <v>1</v>
      </c>
      <c r="B76" s="103" t="s">
        <v>169</v>
      </c>
      <c r="C76" s="104"/>
      <c r="D76" s="85">
        <f>D7</f>
        <v>0</v>
      </c>
    </row>
    <row r="77" spans="1:4" x14ac:dyDescent="0.2">
      <c r="A77" s="70">
        <v>2</v>
      </c>
      <c r="B77" s="103" t="s">
        <v>170</v>
      </c>
      <c r="C77" s="104"/>
      <c r="D77" s="85">
        <f>D43</f>
        <v>1240.8499999999999</v>
      </c>
    </row>
    <row r="78" spans="1:4" x14ac:dyDescent="0.2">
      <c r="A78" s="70">
        <v>3</v>
      </c>
      <c r="B78" s="103" t="s">
        <v>171</v>
      </c>
      <c r="C78" s="104"/>
      <c r="D78" s="85">
        <f>D53</f>
        <v>0</v>
      </c>
    </row>
    <row r="79" spans="1:4" x14ac:dyDescent="0.2">
      <c r="A79" s="70">
        <v>4</v>
      </c>
      <c r="B79" s="103" t="s">
        <v>172</v>
      </c>
      <c r="C79" s="104"/>
      <c r="D79" s="85">
        <v>0</v>
      </c>
    </row>
    <row r="80" spans="1:4" x14ac:dyDescent="0.2">
      <c r="A80" s="70">
        <v>5</v>
      </c>
      <c r="B80" s="103" t="s">
        <v>173</v>
      </c>
      <c r="C80" s="104"/>
      <c r="D80" s="85">
        <v>0</v>
      </c>
    </row>
    <row r="81" spans="1:4" x14ac:dyDescent="0.2">
      <c r="A81" s="134" t="s">
        <v>174</v>
      </c>
      <c r="B81" s="110"/>
      <c r="C81" s="111"/>
      <c r="D81" s="88">
        <f>SUM(D76:D80)</f>
        <v>1240.8499999999999</v>
      </c>
    </row>
    <row r="82" spans="1:4" x14ac:dyDescent="0.2">
      <c r="A82" s="70">
        <v>6</v>
      </c>
      <c r="B82" s="103" t="s">
        <v>175</v>
      </c>
      <c r="C82" s="104"/>
      <c r="D82" s="85">
        <f>D72</f>
        <v>338.41363636363639</v>
      </c>
    </row>
    <row r="83" spans="1:4" x14ac:dyDescent="0.2">
      <c r="A83" s="299" t="s">
        <v>176</v>
      </c>
      <c r="B83" s="304"/>
      <c r="C83" s="300"/>
      <c r="D83" s="135">
        <f>IF(D7=0,0,SUM(D81:D82))</f>
        <v>0</v>
      </c>
    </row>
    <row r="84" spans="1:4" x14ac:dyDescent="0.2">
      <c r="C84" s="105" t="s">
        <v>177</v>
      </c>
      <c r="D84" s="106" t="e">
        <f>ROUNDUP(D83/D76,2)</f>
        <v>#DIV/0!</v>
      </c>
    </row>
    <row r="85" spans="1:4" x14ac:dyDescent="0.2"/>
    <row r="86" spans="1:4" hidden="1" x14ac:dyDescent="0.2">
      <c r="D86" s="137"/>
    </row>
  </sheetData>
  <mergeCells count="22">
    <mergeCell ref="B29:C29"/>
    <mergeCell ref="A30:A32"/>
    <mergeCell ref="A63:D63"/>
    <mergeCell ref="A33:A35"/>
    <mergeCell ref="A72:B72"/>
    <mergeCell ref="A74:D74"/>
    <mergeCell ref="A83:C83"/>
    <mergeCell ref="A43:B43"/>
    <mergeCell ref="A45:D45"/>
    <mergeCell ref="A53:B53"/>
    <mergeCell ref="A55:D55"/>
    <mergeCell ref="A57:B57"/>
    <mergeCell ref="A59:D59"/>
    <mergeCell ref="A14:B14"/>
    <mergeCell ref="A16:D16"/>
    <mergeCell ref="A26:B26"/>
    <mergeCell ref="A28:D28"/>
    <mergeCell ref="A1:D1"/>
    <mergeCell ref="A3:D3"/>
    <mergeCell ref="A4:D4"/>
    <mergeCell ref="A9:D9"/>
    <mergeCell ref="A10:D10"/>
  </mergeCells>
  <conditionalFormatting sqref="B69">
    <cfRule type="expression" dxfId="21" priority="1">
      <formula>$D$81=0</formula>
    </cfRule>
  </conditionalFormatting>
  <pageMargins left="0.511811024" right="0.511811024" top="0.78740157499999996" bottom="0.78740157499999996" header="0.31496062000000002" footer="0.3149606200000000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602F2D-85FB-4FAA-85B5-A68B176F7872}">
  <sheetPr>
    <tabColor theme="9" tint="0.79998168889431442"/>
  </sheetPr>
  <dimension ref="A1:E9"/>
  <sheetViews>
    <sheetView workbookViewId="0">
      <selection activeCell="B35" sqref="B35"/>
    </sheetView>
  </sheetViews>
  <sheetFormatPr defaultRowHeight="15" x14ac:dyDescent="0.25"/>
  <cols>
    <col min="1" max="1" width="1.5703125" customWidth="1"/>
    <col min="2" max="2" width="15.42578125" bestFit="1" customWidth="1"/>
    <col min="3" max="3" width="44.42578125" customWidth="1"/>
    <col min="5" max="5" width="46.140625" bestFit="1" customWidth="1"/>
  </cols>
  <sheetData>
    <row r="1" spans="1:5" ht="10.9" customHeight="1" x14ac:dyDescent="0.25">
      <c r="A1" t="s">
        <v>233</v>
      </c>
    </row>
    <row r="2" spans="1:5" ht="23.25" x14ac:dyDescent="0.25">
      <c r="B2" s="261" t="s">
        <v>72</v>
      </c>
      <c r="C2" s="262"/>
    </row>
    <row r="3" spans="1:5" x14ac:dyDescent="0.25">
      <c r="B3" s="23"/>
      <c r="C3" s="23"/>
      <c r="E3" s="263" t="s">
        <v>1</v>
      </c>
    </row>
    <row r="4" spans="1:5" x14ac:dyDescent="0.25">
      <c r="B4" s="32" t="s">
        <v>36</v>
      </c>
      <c r="C4" s="41" t="s">
        <v>233</v>
      </c>
      <c r="E4" s="264"/>
    </row>
    <row r="5" spans="1:5" x14ac:dyDescent="0.25">
      <c r="B5" s="32" t="s">
        <v>37</v>
      </c>
      <c r="C5" s="41" t="s">
        <v>233</v>
      </c>
      <c r="E5" s="264"/>
    </row>
    <row r="6" spans="1:5" x14ac:dyDescent="0.25">
      <c r="B6" s="32" t="s">
        <v>73</v>
      </c>
      <c r="C6" s="41" t="s">
        <v>233</v>
      </c>
      <c r="E6" s="264"/>
    </row>
    <row r="7" spans="1:5" x14ac:dyDescent="0.25">
      <c r="B7" s="32" t="s">
        <v>74</v>
      </c>
      <c r="C7" s="41" t="s">
        <v>233</v>
      </c>
      <c r="E7" s="264"/>
    </row>
    <row r="8" spans="1:5" x14ac:dyDescent="0.25">
      <c r="B8" s="32" t="s">
        <v>75</v>
      </c>
      <c r="C8" s="41" t="s">
        <v>233</v>
      </c>
      <c r="E8" s="264"/>
    </row>
    <row r="9" spans="1:5" x14ac:dyDescent="0.25">
      <c r="E9" s="265"/>
    </row>
  </sheetData>
  <mergeCells count="2">
    <mergeCell ref="B2:C2"/>
    <mergeCell ref="E3:E9"/>
  </mergeCells>
  <pageMargins left="0.511811024" right="0.511811024" top="0.78740157499999996" bottom="0.78740157499999996" header="0.31496062000000002" footer="0.3149606200000000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BA2DAC-D5E0-4C48-8168-C6BF31A28ABA}">
  <sheetPr>
    <tabColor rgb="FFFF0000"/>
  </sheetPr>
  <dimension ref="A1:D86"/>
  <sheetViews>
    <sheetView zoomScaleNormal="100" workbookViewId="0">
      <selection sqref="A1:D1"/>
    </sheetView>
  </sheetViews>
  <sheetFormatPr defaultColWidth="0" defaultRowHeight="12" zeroHeight="1" x14ac:dyDescent="0.2"/>
  <cols>
    <col min="1" max="1" width="5.85546875" style="89" customWidth="1"/>
    <col min="2" max="2" width="83.28515625" style="89" customWidth="1"/>
    <col min="3" max="3" width="12.42578125" style="89" customWidth="1"/>
    <col min="4" max="4" width="15.42578125" style="89" customWidth="1"/>
    <col min="5" max="5" width="9.140625" style="89" hidden="1" customWidth="1"/>
    <col min="6" max="16384" width="9.140625" style="89" hidden="1"/>
  </cols>
  <sheetData>
    <row r="1" spans="1:4" ht="18.75" thickBot="1" x14ac:dyDescent="0.25">
      <c r="A1" s="319" t="str">
        <f>Perfis!B15</f>
        <v>Analista de BI Pleno</v>
      </c>
      <c r="B1" s="294"/>
      <c r="C1" s="294"/>
      <c r="D1" s="295"/>
    </row>
    <row r="2" spans="1:4" x14ac:dyDescent="0.2">
      <c r="A2" s="136"/>
      <c r="B2" s="136"/>
      <c r="C2" s="136"/>
      <c r="D2" s="136"/>
    </row>
    <row r="3" spans="1:4" ht="18" x14ac:dyDescent="0.2">
      <c r="A3" s="313" t="s">
        <v>95</v>
      </c>
      <c r="B3" s="314"/>
      <c r="C3" s="314"/>
      <c r="D3" s="315"/>
    </row>
    <row r="4" spans="1:4" x14ac:dyDescent="0.2">
      <c r="A4" s="305" t="s">
        <v>96</v>
      </c>
      <c r="B4" s="306"/>
      <c r="C4" s="306"/>
      <c r="D4" s="307"/>
    </row>
    <row r="5" spans="1:4" x14ac:dyDescent="0.2">
      <c r="A5" s="107">
        <v>1</v>
      </c>
      <c r="B5" s="108" t="s">
        <v>97</v>
      </c>
      <c r="C5" s="109"/>
      <c r="D5" s="107" t="s">
        <v>98</v>
      </c>
    </row>
    <row r="6" spans="1:4" x14ac:dyDescent="0.2">
      <c r="A6" s="70" t="s">
        <v>99</v>
      </c>
      <c r="B6" s="71" t="s">
        <v>100</v>
      </c>
      <c r="C6" s="72">
        <v>1</v>
      </c>
      <c r="D6" s="85">
        <f>_xlfn.XLOOKUP(A1,Perfis!B3:B35,Perfis!C3:C35)</f>
        <v>0</v>
      </c>
    </row>
    <row r="7" spans="1:4" x14ac:dyDescent="0.2">
      <c r="A7" s="86" t="s">
        <v>101</v>
      </c>
      <c r="B7" s="110"/>
      <c r="C7" s="111"/>
      <c r="D7" s="88">
        <f>SUM(D6)</f>
        <v>0</v>
      </c>
    </row>
    <row r="8" spans="1:4" x14ac:dyDescent="0.2">
      <c r="A8" s="73"/>
      <c r="B8" s="74"/>
      <c r="C8" s="75"/>
      <c r="D8" s="76"/>
    </row>
    <row r="9" spans="1:4" x14ac:dyDescent="0.2">
      <c r="A9" s="305" t="s">
        <v>102</v>
      </c>
      <c r="B9" s="306"/>
      <c r="C9" s="306"/>
      <c r="D9" s="307"/>
    </row>
    <row r="10" spans="1:4" x14ac:dyDescent="0.2">
      <c r="A10" s="316" t="s">
        <v>103</v>
      </c>
      <c r="B10" s="317"/>
      <c r="C10" s="317"/>
      <c r="D10" s="318"/>
    </row>
    <row r="11" spans="1:4" x14ac:dyDescent="0.2">
      <c r="A11" s="112" t="s">
        <v>104</v>
      </c>
      <c r="B11" s="108" t="s">
        <v>97</v>
      </c>
      <c r="C11" s="113" t="s">
        <v>105</v>
      </c>
      <c r="D11" s="112" t="s">
        <v>98</v>
      </c>
    </row>
    <row r="12" spans="1:4" x14ac:dyDescent="0.2">
      <c r="A12" s="77" t="s">
        <v>99</v>
      </c>
      <c r="B12" s="78" t="s">
        <v>106</v>
      </c>
      <c r="C12" s="79">
        <v>8.3333333333333329E-2</v>
      </c>
      <c r="D12" s="114">
        <f>C12*$D$7</f>
        <v>0</v>
      </c>
    </row>
    <row r="13" spans="1:4" x14ac:dyDescent="0.2">
      <c r="A13" s="77" t="s">
        <v>107</v>
      </c>
      <c r="B13" s="78" t="s">
        <v>108</v>
      </c>
      <c r="C13" s="79">
        <v>7.7777777777777779E-2</v>
      </c>
      <c r="D13" s="114">
        <f>C13*$D$7</f>
        <v>0</v>
      </c>
    </row>
    <row r="14" spans="1:4" x14ac:dyDescent="0.2">
      <c r="A14" s="299" t="s">
        <v>109</v>
      </c>
      <c r="B14" s="300"/>
      <c r="C14" s="80">
        <f>SUM(C12:C13)</f>
        <v>0.16111111111111109</v>
      </c>
      <c r="D14" s="88">
        <f>SUM(D12:D13)</f>
        <v>0</v>
      </c>
    </row>
    <row r="15" spans="1:4" x14ac:dyDescent="0.2">
      <c r="A15" s="73"/>
      <c r="B15" s="74"/>
      <c r="C15" s="95"/>
      <c r="D15" s="76"/>
    </row>
    <row r="16" spans="1:4" x14ac:dyDescent="0.2">
      <c r="A16" s="316" t="s">
        <v>110</v>
      </c>
      <c r="B16" s="317"/>
      <c r="C16" s="317"/>
      <c r="D16" s="318"/>
    </row>
    <row r="17" spans="1:4" x14ac:dyDescent="0.2">
      <c r="A17" s="112" t="s">
        <v>111</v>
      </c>
      <c r="B17" s="108" t="s">
        <v>97</v>
      </c>
      <c r="C17" s="115" t="s">
        <v>105</v>
      </c>
      <c r="D17" s="112" t="s">
        <v>98</v>
      </c>
    </row>
    <row r="18" spans="1:4" x14ac:dyDescent="0.2">
      <c r="A18" s="77" t="s">
        <v>99</v>
      </c>
      <c r="B18" s="81" t="s">
        <v>112</v>
      </c>
      <c r="C18" s="79">
        <v>0.05</v>
      </c>
      <c r="D18" s="114">
        <f t="shared" ref="D18:D25" si="0">C18*($D$7+$D$14)</f>
        <v>0</v>
      </c>
    </row>
    <row r="19" spans="1:4" x14ac:dyDescent="0.2">
      <c r="A19" s="77" t="s">
        <v>107</v>
      </c>
      <c r="B19" s="82" t="s">
        <v>113</v>
      </c>
      <c r="C19" s="79">
        <v>2.5000000000000001E-2</v>
      </c>
      <c r="D19" s="114">
        <f t="shared" si="0"/>
        <v>0</v>
      </c>
    </row>
    <row r="20" spans="1:4" x14ac:dyDescent="0.2">
      <c r="A20" s="77" t="s">
        <v>114</v>
      </c>
      <c r="B20" s="82" t="s">
        <v>115</v>
      </c>
      <c r="C20" s="79">
        <v>0.03</v>
      </c>
      <c r="D20" s="114">
        <f t="shared" si="0"/>
        <v>0</v>
      </c>
    </row>
    <row r="21" spans="1:4" x14ac:dyDescent="0.2">
      <c r="A21" s="77" t="s">
        <v>116</v>
      </c>
      <c r="B21" s="82" t="s">
        <v>117</v>
      </c>
      <c r="C21" s="79">
        <v>1.4999999999999999E-2</v>
      </c>
      <c r="D21" s="114">
        <f t="shared" si="0"/>
        <v>0</v>
      </c>
    </row>
    <row r="22" spans="1:4" x14ac:dyDescent="0.2">
      <c r="A22" s="77" t="s">
        <v>118</v>
      </c>
      <c r="B22" s="82" t="s">
        <v>119</v>
      </c>
      <c r="C22" s="79">
        <v>0.01</v>
      </c>
      <c r="D22" s="114">
        <f t="shared" si="0"/>
        <v>0</v>
      </c>
    </row>
    <row r="23" spans="1:4" x14ac:dyDescent="0.2">
      <c r="A23" s="77" t="s">
        <v>120</v>
      </c>
      <c r="B23" s="78" t="s">
        <v>121</v>
      </c>
      <c r="C23" s="79">
        <v>6.0000000000000001E-3</v>
      </c>
      <c r="D23" s="114">
        <f t="shared" si="0"/>
        <v>0</v>
      </c>
    </row>
    <row r="24" spans="1:4" x14ac:dyDescent="0.2">
      <c r="A24" s="77" t="s">
        <v>122</v>
      </c>
      <c r="B24" s="82" t="s">
        <v>123</v>
      </c>
      <c r="C24" s="79">
        <v>2E-3</v>
      </c>
      <c r="D24" s="114">
        <f t="shared" si="0"/>
        <v>0</v>
      </c>
    </row>
    <row r="25" spans="1:4" x14ac:dyDescent="0.2">
      <c r="A25" s="77" t="s">
        <v>124</v>
      </c>
      <c r="B25" s="81" t="s">
        <v>125</v>
      </c>
      <c r="C25" s="79">
        <v>0.08</v>
      </c>
      <c r="D25" s="114">
        <f t="shared" si="0"/>
        <v>0</v>
      </c>
    </row>
    <row r="26" spans="1:4" x14ac:dyDescent="0.2">
      <c r="A26" s="308" t="s">
        <v>126</v>
      </c>
      <c r="B26" s="309"/>
      <c r="C26" s="117">
        <f>SUM(C18:C25)</f>
        <v>0.21800000000000003</v>
      </c>
      <c r="D26" s="118">
        <f>SUM(D18:D25)</f>
        <v>0</v>
      </c>
    </row>
    <row r="27" spans="1:4" x14ac:dyDescent="0.2">
      <c r="A27" s="73"/>
      <c r="B27" s="74"/>
      <c r="C27" s="119"/>
      <c r="D27" s="76"/>
    </row>
    <row r="28" spans="1:4" x14ac:dyDescent="0.2">
      <c r="A28" s="316" t="s">
        <v>127</v>
      </c>
      <c r="B28" s="317"/>
      <c r="C28" s="317"/>
      <c r="D28" s="318"/>
    </row>
    <row r="29" spans="1:4" x14ac:dyDescent="0.2">
      <c r="A29" s="112" t="s">
        <v>128</v>
      </c>
      <c r="B29" s="316" t="s">
        <v>97</v>
      </c>
      <c r="C29" s="318"/>
      <c r="D29" s="112" t="s">
        <v>98</v>
      </c>
    </row>
    <row r="30" spans="1:4" x14ac:dyDescent="0.2">
      <c r="A30" s="296" t="s">
        <v>99</v>
      </c>
      <c r="B30" s="83" t="s">
        <v>129</v>
      </c>
      <c r="C30" s="84"/>
      <c r="D30" s="85">
        <f>COMPOSICAO!D20*2*22</f>
        <v>242</v>
      </c>
    </row>
    <row r="31" spans="1:4" x14ac:dyDescent="0.2">
      <c r="A31" s="297"/>
      <c r="B31" s="83" t="s">
        <v>130</v>
      </c>
      <c r="C31" s="84"/>
      <c r="D31" s="85">
        <f>D6*COMPOSICAO!D21</f>
        <v>0</v>
      </c>
    </row>
    <row r="32" spans="1:4" x14ac:dyDescent="0.2">
      <c r="A32" s="298"/>
      <c r="B32" s="86" t="s">
        <v>131</v>
      </c>
      <c r="C32" s="87"/>
      <c r="D32" s="88">
        <f>IF(D30-D31&gt;0,D30-D31,0)</f>
        <v>242</v>
      </c>
    </row>
    <row r="33" spans="1:4" x14ac:dyDescent="0.2">
      <c r="A33" s="296" t="s">
        <v>107</v>
      </c>
      <c r="B33" s="83" t="s">
        <v>132</v>
      </c>
      <c r="C33" s="120"/>
      <c r="D33" s="85">
        <f>COMPOSICAO!D23*22</f>
        <v>814</v>
      </c>
    </row>
    <row r="34" spans="1:4" x14ac:dyDescent="0.2">
      <c r="A34" s="297"/>
      <c r="B34" s="83" t="s">
        <v>133</v>
      </c>
      <c r="C34" s="90">
        <v>0</v>
      </c>
      <c r="D34" s="85">
        <f>D33*C34</f>
        <v>0</v>
      </c>
    </row>
    <row r="35" spans="1:4" x14ac:dyDescent="0.2">
      <c r="A35" s="298"/>
      <c r="B35" s="86" t="s">
        <v>134</v>
      </c>
      <c r="C35" s="91"/>
      <c r="D35" s="88">
        <f>D33-D34</f>
        <v>814</v>
      </c>
    </row>
    <row r="36" spans="1:4" x14ac:dyDescent="0.2">
      <c r="A36" s="70" t="s">
        <v>114</v>
      </c>
      <c r="B36" s="83" t="s">
        <v>135</v>
      </c>
      <c r="C36" s="84"/>
      <c r="D36" s="92">
        <f>COMPOSICAO!D31</f>
        <v>184.85</v>
      </c>
    </row>
    <row r="37" spans="1:4" x14ac:dyDescent="0.2">
      <c r="A37" s="86" t="s">
        <v>136</v>
      </c>
      <c r="B37" s="110"/>
      <c r="C37" s="111"/>
      <c r="D37" s="88">
        <f>SUM(D32,D35,D36)</f>
        <v>1240.8499999999999</v>
      </c>
    </row>
    <row r="38" spans="1:4" x14ac:dyDescent="0.2">
      <c r="A38" s="73"/>
      <c r="B38" s="74"/>
      <c r="C38" s="75"/>
      <c r="D38" s="76"/>
    </row>
    <row r="39" spans="1:4" x14ac:dyDescent="0.2">
      <c r="A39" s="112">
        <v>2</v>
      </c>
      <c r="B39" s="121" t="s">
        <v>137</v>
      </c>
      <c r="C39" s="122"/>
      <c r="D39" s="112" t="s">
        <v>98</v>
      </c>
    </row>
    <row r="40" spans="1:4" x14ac:dyDescent="0.2">
      <c r="A40" s="70" t="s">
        <v>104</v>
      </c>
      <c r="B40" s="83" t="s">
        <v>138</v>
      </c>
      <c r="C40" s="123"/>
      <c r="D40" s="85">
        <f>D14</f>
        <v>0</v>
      </c>
    </row>
    <row r="41" spans="1:4" x14ac:dyDescent="0.2">
      <c r="A41" s="70" t="s">
        <v>111</v>
      </c>
      <c r="B41" s="83" t="s">
        <v>139</v>
      </c>
      <c r="C41" s="123"/>
      <c r="D41" s="85">
        <f>D26</f>
        <v>0</v>
      </c>
    </row>
    <row r="42" spans="1:4" x14ac:dyDescent="0.2">
      <c r="A42" s="70" t="s">
        <v>128</v>
      </c>
      <c r="B42" s="83" t="s">
        <v>140</v>
      </c>
      <c r="C42" s="123"/>
      <c r="D42" s="85">
        <f>D37</f>
        <v>1240.8499999999999</v>
      </c>
    </row>
    <row r="43" spans="1:4" x14ac:dyDescent="0.2">
      <c r="A43" s="299" t="s">
        <v>141</v>
      </c>
      <c r="B43" s="304"/>
      <c r="C43" s="124"/>
      <c r="D43" s="88">
        <f>SUM(D40:D42)</f>
        <v>1240.8499999999999</v>
      </c>
    </row>
    <row r="44" spans="1:4" x14ac:dyDescent="0.2">
      <c r="A44" s="73"/>
      <c r="B44" s="74"/>
      <c r="C44" s="75"/>
      <c r="D44" s="76"/>
    </row>
    <row r="45" spans="1:4" x14ac:dyDescent="0.2">
      <c r="A45" s="305" t="s">
        <v>142</v>
      </c>
      <c r="B45" s="306"/>
      <c r="C45" s="306"/>
      <c r="D45" s="307"/>
    </row>
    <row r="46" spans="1:4" x14ac:dyDescent="0.2">
      <c r="A46" s="112">
        <v>3</v>
      </c>
      <c r="B46" s="108" t="s">
        <v>97</v>
      </c>
      <c r="C46" s="125" t="s">
        <v>105</v>
      </c>
      <c r="D46" s="112" t="s">
        <v>98</v>
      </c>
    </row>
    <row r="47" spans="1:4" x14ac:dyDescent="0.2">
      <c r="A47" s="70" t="s">
        <v>99</v>
      </c>
      <c r="B47" s="83" t="s">
        <v>143</v>
      </c>
      <c r="C47" s="93">
        <v>4.1666666666666666E-3</v>
      </c>
      <c r="D47" s="114">
        <f t="shared" ref="D47:D52" si="1">C47*$D$7</f>
        <v>0</v>
      </c>
    </row>
    <row r="48" spans="1:4" x14ac:dyDescent="0.2">
      <c r="A48" s="70" t="s">
        <v>107</v>
      </c>
      <c r="B48" s="83" t="s">
        <v>144</v>
      </c>
      <c r="C48" s="93">
        <v>3.3333333333333332E-4</v>
      </c>
      <c r="D48" s="114">
        <f t="shared" si="1"/>
        <v>0</v>
      </c>
    </row>
    <row r="49" spans="1:4" x14ac:dyDescent="0.2">
      <c r="A49" s="77" t="s">
        <v>114</v>
      </c>
      <c r="B49" s="78" t="s">
        <v>145</v>
      </c>
      <c r="C49" s="93">
        <v>3.4399999999999993E-2</v>
      </c>
      <c r="D49" s="114">
        <f t="shared" si="1"/>
        <v>0</v>
      </c>
    </row>
    <row r="50" spans="1:4" x14ac:dyDescent="0.2">
      <c r="A50" s="70" t="s">
        <v>116</v>
      </c>
      <c r="B50" s="83" t="s">
        <v>146</v>
      </c>
      <c r="C50" s="93">
        <v>1.2444444444444444E-2</v>
      </c>
      <c r="D50" s="114">
        <f t="shared" si="1"/>
        <v>0</v>
      </c>
    </row>
    <row r="51" spans="1:4" x14ac:dyDescent="0.2">
      <c r="A51" s="70" t="s">
        <v>118</v>
      </c>
      <c r="B51" s="83" t="s">
        <v>147</v>
      </c>
      <c r="C51" s="93">
        <v>4.5631999999999999E-3</v>
      </c>
      <c r="D51" s="114">
        <f t="shared" si="1"/>
        <v>0</v>
      </c>
    </row>
    <row r="52" spans="1:4" x14ac:dyDescent="0.2">
      <c r="A52" s="70" t="s">
        <v>120</v>
      </c>
      <c r="B52" s="83" t="s">
        <v>148</v>
      </c>
      <c r="C52" s="93">
        <v>3.9680000000000005E-4</v>
      </c>
      <c r="D52" s="114">
        <f t="shared" si="1"/>
        <v>0</v>
      </c>
    </row>
    <row r="53" spans="1:4" x14ac:dyDescent="0.2">
      <c r="A53" s="299" t="s">
        <v>149</v>
      </c>
      <c r="B53" s="300"/>
      <c r="C53" s="94">
        <f>SUM(C47:C52)</f>
        <v>5.6304444444444435E-2</v>
      </c>
      <c r="D53" s="88">
        <f>SUM(D47:D52)</f>
        <v>0</v>
      </c>
    </row>
    <row r="54" spans="1:4" x14ac:dyDescent="0.2">
      <c r="A54" s="73"/>
      <c r="B54" s="74"/>
      <c r="C54" s="95"/>
      <c r="D54" s="76"/>
    </row>
    <row r="55" spans="1:4" x14ac:dyDescent="0.2">
      <c r="A55" s="305" t="s">
        <v>150</v>
      </c>
      <c r="B55" s="306"/>
      <c r="C55" s="306"/>
      <c r="D55" s="307"/>
    </row>
    <row r="56" spans="1:4" x14ac:dyDescent="0.2">
      <c r="A56" s="112">
        <v>4</v>
      </c>
      <c r="B56" s="108" t="s">
        <v>97</v>
      </c>
      <c r="C56" s="125" t="s">
        <v>105</v>
      </c>
      <c r="D56" s="112" t="s">
        <v>98</v>
      </c>
    </row>
    <row r="57" spans="1:4" x14ac:dyDescent="0.2">
      <c r="A57" s="299" t="s">
        <v>151</v>
      </c>
      <c r="B57" s="300"/>
      <c r="C57" s="96">
        <v>0</v>
      </c>
      <c r="D57" s="126">
        <v>0</v>
      </c>
    </row>
    <row r="58" spans="1:4" x14ac:dyDescent="0.2">
      <c r="A58" s="73"/>
      <c r="B58" s="74"/>
      <c r="C58" s="95"/>
      <c r="D58" s="76"/>
    </row>
    <row r="59" spans="1:4" x14ac:dyDescent="0.2">
      <c r="A59" s="305" t="s">
        <v>152</v>
      </c>
      <c r="B59" s="306"/>
      <c r="C59" s="306"/>
      <c r="D59" s="307"/>
    </row>
    <row r="60" spans="1:4" x14ac:dyDescent="0.2">
      <c r="A60" s="112">
        <v>5</v>
      </c>
      <c r="B60" s="127" t="s">
        <v>97</v>
      </c>
      <c r="C60" s="128"/>
      <c r="D60" s="129" t="s">
        <v>98</v>
      </c>
    </row>
    <row r="61" spans="1:4" x14ac:dyDescent="0.2">
      <c r="A61" s="86" t="s">
        <v>153</v>
      </c>
      <c r="B61" s="110"/>
      <c r="C61" s="87"/>
      <c r="D61" s="130">
        <v>0</v>
      </c>
    </row>
    <row r="62" spans="1:4" x14ac:dyDescent="0.2">
      <c r="A62" s="73"/>
      <c r="B62" s="74"/>
      <c r="C62" s="97"/>
      <c r="D62" s="76"/>
    </row>
    <row r="63" spans="1:4" x14ac:dyDescent="0.2">
      <c r="A63" s="305" t="s">
        <v>154</v>
      </c>
      <c r="B63" s="306"/>
      <c r="C63" s="306"/>
      <c r="D63" s="307"/>
    </row>
    <row r="64" spans="1:4" x14ac:dyDescent="0.2">
      <c r="A64" s="112">
        <v>6</v>
      </c>
      <c r="B64" s="108" t="s">
        <v>97</v>
      </c>
      <c r="C64" s="131" t="s">
        <v>105</v>
      </c>
      <c r="D64" s="112" t="s">
        <v>98</v>
      </c>
    </row>
    <row r="65" spans="1:4" x14ac:dyDescent="0.2">
      <c r="A65" s="98" t="s">
        <v>99</v>
      </c>
      <c r="B65" s="99" t="s">
        <v>155</v>
      </c>
      <c r="C65" s="100">
        <v>0.05</v>
      </c>
      <c r="D65" s="88">
        <f>C65*$D$81</f>
        <v>62.042499999999997</v>
      </c>
    </row>
    <row r="66" spans="1:4" x14ac:dyDescent="0.2">
      <c r="A66" s="98" t="s">
        <v>107</v>
      </c>
      <c r="B66" s="99" t="s">
        <v>156</v>
      </c>
      <c r="C66" s="100">
        <v>0.1</v>
      </c>
      <c r="D66" s="88">
        <f>C66*($D$81+$D$65)</f>
        <v>130.28925000000001</v>
      </c>
    </row>
    <row r="67" spans="1:4" x14ac:dyDescent="0.2">
      <c r="A67" s="98" t="s">
        <v>114</v>
      </c>
      <c r="B67" s="99" t="s">
        <v>157</v>
      </c>
      <c r="C67" s="100">
        <v>9.2499999999999999E-2</v>
      </c>
      <c r="D67" s="88">
        <f>((D65+D66+D81)/(1-C67))-(D65+D66+D81)</f>
        <v>146.08188636363639</v>
      </c>
    </row>
    <row r="68" spans="1:4" x14ac:dyDescent="0.2">
      <c r="A68" s="77" t="s">
        <v>158</v>
      </c>
      <c r="B68" s="101" t="s">
        <v>159</v>
      </c>
      <c r="C68" s="93">
        <v>6.4999999999999997E-3</v>
      </c>
      <c r="D68" s="88">
        <f>C68*$D$83</f>
        <v>0</v>
      </c>
    </row>
    <row r="69" spans="1:4" x14ac:dyDescent="0.2">
      <c r="A69" s="77" t="s">
        <v>160</v>
      </c>
      <c r="B69" s="101" t="s">
        <v>161</v>
      </c>
      <c r="C69" s="93">
        <v>0.03</v>
      </c>
      <c r="D69" s="88">
        <f>C69*$D$83</f>
        <v>0</v>
      </c>
    </row>
    <row r="70" spans="1:4" x14ac:dyDescent="0.2">
      <c r="A70" s="70" t="s">
        <v>162</v>
      </c>
      <c r="B70" s="71" t="s">
        <v>163</v>
      </c>
      <c r="C70" s="93">
        <v>0.02</v>
      </c>
      <c r="D70" s="88">
        <f>C70*$D$83</f>
        <v>0</v>
      </c>
    </row>
    <row r="71" spans="1:4" x14ac:dyDescent="0.2">
      <c r="A71" s="70" t="s">
        <v>164</v>
      </c>
      <c r="B71" s="102" t="s">
        <v>165</v>
      </c>
      <c r="C71" s="93">
        <v>3.5999999999999997E-2</v>
      </c>
      <c r="D71" s="88">
        <f>C71*$D$83</f>
        <v>0</v>
      </c>
    </row>
    <row r="72" spans="1:4" x14ac:dyDescent="0.2">
      <c r="A72" s="299" t="s">
        <v>166</v>
      </c>
      <c r="B72" s="300"/>
      <c r="C72" s="96">
        <f>SUM(C65:C67)</f>
        <v>0.24250000000000002</v>
      </c>
      <c r="D72" s="88">
        <f>SUM(D65:D67)</f>
        <v>338.41363636363639</v>
      </c>
    </row>
    <row r="73" spans="1:4" x14ac:dyDescent="0.2">
      <c r="A73" s="73"/>
      <c r="B73" s="74"/>
      <c r="C73" s="75"/>
      <c r="D73" s="76"/>
    </row>
    <row r="74" spans="1:4" x14ac:dyDescent="0.2">
      <c r="A74" s="301" t="s">
        <v>167</v>
      </c>
      <c r="B74" s="302"/>
      <c r="C74" s="302"/>
      <c r="D74" s="303"/>
    </row>
    <row r="75" spans="1:4" x14ac:dyDescent="0.2">
      <c r="A75" s="116" t="s">
        <v>168</v>
      </c>
      <c r="B75" s="132"/>
      <c r="C75" s="133"/>
      <c r="D75" s="112" t="s">
        <v>98</v>
      </c>
    </row>
    <row r="76" spans="1:4" x14ac:dyDescent="0.2">
      <c r="A76" s="70">
        <v>1</v>
      </c>
      <c r="B76" s="103" t="s">
        <v>169</v>
      </c>
      <c r="C76" s="104"/>
      <c r="D76" s="85">
        <f>D7</f>
        <v>0</v>
      </c>
    </row>
    <row r="77" spans="1:4" x14ac:dyDescent="0.2">
      <c r="A77" s="70">
        <v>2</v>
      </c>
      <c r="B77" s="103" t="s">
        <v>170</v>
      </c>
      <c r="C77" s="104"/>
      <c r="D77" s="85">
        <f>D43</f>
        <v>1240.8499999999999</v>
      </c>
    </row>
    <row r="78" spans="1:4" x14ac:dyDescent="0.2">
      <c r="A78" s="70">
        <v>3</v>
      </c>
      <c r="B78" s="103" t="s">
        <v>171</v>
      </c>
      <c r="C78" s="104"/>
      <c r="D78" s="85">
        <f>D53</f>
        <v>0</v>
      </c>
    </row>
    <row r="79" spans="1:4" x14ac:dyDescent="0.2">
      <c r="A79" s="70">
        <v>4</v>
      </c>
      <c r="B79" s="103" t="s">
        <v>172</v>
      </c>
      <c r="C79" s="104"/>
      <c r="D79" s="85">
        <v>0</v>
      </c>
    </row>
    <row r="80" spans="1:4" x14ac:dyDescent="0.2">
      <c r="A80" s="70">
        <v>5</v>
      </c>
      <c r="B80" s="103" t="s">
        <v>173</v>
      </c>
      <c r="C80" s="104"/>
      <c r="D80" s="85">
        <v>0</v>
      </c>
    </row>
    <row r="81" spans="1:4" x14ac:dyDescent="0.2">
      <c r="A81" s="134" t="s">
        <v>174</v>
      </c>
      <c r="B81" s="110"/>
      <c r="C81" s="111"/>
      <c r="D81" s="88">
        <f>SUM(D76:D80)</f>
        <v>1240.8499999999999</v>
      </c>
    </row>
    <row r="82" spans="1:4" x14ac:dyDescent="0.2">
      <c r="A82" s="70">
        <v>6</v>
      </c>
      <c r="B82" s="103" t="s">
        <v>175</v>
      </c>
      <c r="C82" s="104"/>
      <c r="D82" s="85">
        <f>D72</f>
        <v>338.41363636363639</v>
      </c>
    </row>
    <row r="83" spans="1:4" x14ac:dyDescent="0.2">
      <c r="A83" s="299" t="s">
        <v>176</v>
      </c>
      <c r="B83" s="304"/>
      <c r="C83" s="300"/>
      <c r="D83" s="135">
        <f>IF(D7=0,0,SUM(D81:D82))</f>
        <v>0</v>
      </c>
    </row>
    <row r="84" spans="1:4" x14ac:dyDescent="0.2">
      <c r="C84" s="105" t="s">
        <v>177</v>
      </c>
      <c r="D84" s="106" t="e">
        <f>ROUNDUP(D83/D76,2)</f>
        <v>#DIV/0!</v>
      </c>
    </row>
    <row r="85" spans="1:4" x14ac:dyDescent="0.2"/>
    <row r="86" spans="1:4" hidden="1" x14ac:dyDescent="0.2">
      <c r="D86" s="137"/>
    </row>
  </sheetData>
  <mergeCells count="22">
    <mergeCell ref="B29:C29"/>
    <mergeCell ref="A30:A32"/>
    <mergeCell ref="A63:D63"/>
    <mergeCell ref="A33:A35"/>
    <mergeCell ref="A72:B72"/>
    <mergeCell ref="A74:D74"/>
    <mergeCell ref="A83:C83"/>
    <mergeCell ref="A43:B43"/>
    <mergeCell ref="A45:D45"/>
    <mergeCell ref="A53:B53"/>
    <mergeCell ref="A55:D55"/>
    <mergeCell ref="A57:B57"/>
    <mergeCell ref="A59:D59"/>
    <mergeCell ref="A14:B14"/>
    <mergeCell ref="A16:D16"/>
    <mergeCell ref="A26:B26"/>
    <mergeCell ref="A28:D28"/>
    <mergeCell ref="A1:D1"/>
    <mergeCell ref="A3:D3"/>
    <mergeCell ref="A4:D4"/>
    <mergeCell ref="A9:D9"/>
    <mergeCell ref="A10:D10"/>
  </mergeCells>
  <conditionalFormatting sqref="B69">
    <cfRule type="expression" dxfId="20" priority="1">
      <formula>$D$81=0</formula>
    </cfRule>
  </conditionalFormatting>
  <pageMargins left="0.511811024" right="0.511811024" top="0.78740157499999996" bottom="0.78740157499999996" header="0.31496062000000002" footer="0.3149606200000000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76CDEB-EC80-4D7C-8332-3451DC978762}">
  <sheetPr>
    <tabColor rgb="FFFF0000"/>
  </sheetPr>
  <dimension ref="A1:D86"/>
  <sheetViews>
    <sheetView zoomScaleNormal="100" workbookViewId="0">
      <selection sqref="A1:D1"/>
    </sheetView>
  </sheetViews>
  <sheetFormatPr defaultColWidth="0" defaultRowHeight="12" zeroHeight="1" x14ac:dyDescent="0.2"/>
  <cols>
    <col min="1" max="1" width="5.85546875" style="89" customWidth="1"/>
    <col min="2" max="2" width="83.28515625" style="89" customWidth="1"/>
    <col min="3" max="3" width="12.42578125" style="89" customWidth="1"/>
    <col min="4" max="4" width="15.42578125" style="89" customWidth="1"/>
    <col min="5" max="5" width="9.140625" style="89" hidden="1" customWidth="1"/>
    <col min="6" max="16384" width="9.140625" style="89" hidden="1"/>
  </cols>
  <sheetData>
    <row r="1" spans="1:4" ht="18.75" thickBot="1" x14ac:dyDescent="0.25">
      <c r="A1" s="319" t="str">
        <f>Perfis!B16</f>
        <v>Analista de BI Sênior</v>
      </c>
      <c r="B1" s="294"/>
      <c r="C1" s="294"/>
      <c r="D1" s="295"/>
    </row>
    <row r="2" spans="1:4" x14ac:dyDescent="0.2">
      <c r="A2" s="136"/>
      <c r="B2" s="136"/>
      <c r="C2" s="136"/>
      <c r="D2" s="136"/>
    </row>
    <row r="3" spans="1:4" ht="18" x14ac:dyDescent="0.2">
      <c r="A3" s="313" t="s">
        <v>95</v>
      </c>
      <c r="B3" s="314"/>
      <c r="C3" s="314"/>
      <c r="D3" s="315"/>
    </row>
    <row r="4" spans="1:4" x14ac:dyDescent="0.2">
      <c r="A4" s="305" t="s">
        <v>96</v>
      </c>
      <c r="B4" s="306"/>
      <c r="C4" s="306"/>
      <c r="D4" s="307"/>
    </row>
    <row r="5" spans="1:4" x14ac:dyDescent="0.2">
      <c r="A5" s="107">
        <v>1</v>
      </c>
      <c r="B5" s="108" t="s">
        <v>97</v>
      </c>
      <c r="C5" s="109"/>
      <c r="D5" s="107" t="s">
        <v>98</v>
      </c>
    </row>
    <row r="6" spans="1:4" x14ac:dyDescent="0.2">
      <c r="A6" s="70" t="s">
        <v>99</v>
      </c>
      <c r="B6" s="71" t="s">
        <v>100</v>
      </c>
      <c r="C6" s="72">
        <v>1</v>
      </c>
      <c r="D6" s="85">
        <f>_xlfn.XLOOKUP(A1,Perfis!B3:B35,Perfis!C3:C35)</f>
        <v>0</v>
      </c>
    </row>
    <row r="7" spans="1:4" x14ac:dyDescent="0.2">
      <c r="A7" s="86" t="s">
        <v>101</v>
      </c>
      <c r="B7" s="110"/>
      <c r="C7" s="111"/>
      <c r="D7" s="88">
        <f>SUM(D6)</f>
        <v>0</v>
      </c>
    </row>
    <row r="8" spans="1:4" x14ac:dyDescent="0.2">
      <c r="A8" s="73"/>
      <c r="B8" s="74"/>
      <c r="C8" s="75"/>
      <c r="D8" s="76"/>
    </row>
    <row r="9" spans="1:4" x14ac:dyDescent="0.2">
      <c r="A9" s="305" t="s">
        <v>102</v>
      </c>
      <c r="B9" s="306"/>
      <c r="C9" s="306"/>
      <c r="D9" s="307"/>
    </row>
    <row r="10" spans="1:4" x14ac:dyDescent="0.2">
      <c r="A10" s="316" t="s">
        <v>103</v>
      </c>
      <c r="B10" s="317"/>
      <c r="C10" s="317"/>
      <c r="D10" s="318"/>
    </row>
    <row r="11" spans="1:4" x14ac:dyDescent="0.2">
      <c r="A11" s="112" t="s">
        <v>104</v>
      </c>
      <c r="B11" s="108" t="s">
        <v>97</v>
      </c>
      <c r="C11" s="113" t="s">
        <v>105</v>
      </c>
      <c r="D11" s="112" t="s">
        <v>98</v>
      </c>
    </row>
    <row r="12" spans="1:4" x14ac:dyDescent="0.2">
      <c r="A12" s="77" t="s">
        <v>99</v>
      </c>
      <c r="B12" s="78" t="s">
        <v>106</v>
      </c>
      <c r="C12" s="79">
        <v>8.3333333333333329E-2</v>
      </c>
      <c r="D12" s="114">
        <f>C12*$D$7</f>
        <v>0</v>
      </c>
    </row>
    <row r="13" spans="1:4" x14ac:dyDescent="0.2">
      <c r="A13" s="77" t="s">
        <v>107</v>
      </c>
      <c r="B13" s="78" t="s">
        <v>108</v>
      </c>
      <c r="C13" s="79">
        <v>7.7777777777777779E-2</v>
      </c>
      <c r="D13" s="114">
        <f>C13*$D$7</f>
        <v>0</v>
      </c>
    </row>
    <row r="14" spans="1:4" x14ac:dyDescent="0.2">
      <c r="A14" s="299" t="s">
        <v>109</v>
      </c>
      <c r="B14" s="300"/>
      <c r="C14" s="80">
        <f>SUM(C12:C13)</f>
        <v>0.16111111111111109</v>
      </c>
      <c r="D14" s="88">
        <f>SUM(D12:D13)</f>
        <v>0</v>
      </c>
    </row>
    <row r="15" spans="1:4" x14ac:dyDescent="0.2">
      <c r="A15" s="73"/>
      <c r="B15" s="74"/>
      <c r="C15" s="95"/>
      <c r="D15" s="76"/>
    </row>
    <row r="16" spans="1:4" x14ac:dyDescent="0.2">
      <c r="A16" s="316" t="s">
        <v>110</v>
      </c>
      <c r="B16" s="317"/>
      <c r="C16" s="317"/>
      <c r="D16" s="318"/>
    </row>
    <row r="17" spans="1:4" x14ac:dyDescent="0.2">
      <c r="A17" s="112" t="s">
        <v>111</v>
      </c>
      <c r="B17" s="108" t="s">
        <v>97</v>
      </c>
      <c r="C17" s="115" t="s">
        <v>105</v>
      </c>
      <c r="D17" s="112" t="s">
        <v>98</v>
      </c>
    </row>
    <row r="18" spans="1:4" x14ac:dyDescent="0.2">
      <c r="A18" s="77" t="s">
        <v>99</v>
      </c>
      <c r="B18" s="81" t="s">
        <v>112</v>
      </c>
      <c r="C18" s="79">
        <v>0.05</v>
      </c>
      <c r="D18" s="114">
        <f t="shared" ref="D18:D25" si="0">C18*($D$7+$D$14)</f>
        <v>0</v>
      </c>
    </row>
    <row r="19" spans="1:4" x14ac:dyDescent="0.2">
      <c r="A19" s="77" t="s">
        <v>107</v>
      </c>
      <c r="B19" s="82" t="s">
        <v>113</v>
      </c>
      <c r="C19" s="79">
        <v>2.5000000000000001E-2</v>
      </c>
      <c r="D19" s="114">
        <f t="shared" si="0"/>
        <v>0</v>
      </c>
    </row>
    <row r="20" spans="1:4" x14ac:dyDescent="0.2">
      <c r="A20" s="77" t="s">
        <v>114</v>
      </c>
      <c r="B20" s="82" t="s">
        <v>115</v>
      </c>
      <c r="C20" s="79">
        <v>0.03</v>
      </c>
      <c r="D20" s="114">
        <f t="shared" si="0"/>
        <v>0</v>
      </c>
    </row>
    <row r="21" spans="1:4" x14ac:dyDescent="0.2">
      <c r="A21" s="77" t="s">
        <v>116</v>
      </c>
      <c r="B21" s="82" t="s">
        <v>117</v>
      </c>
      <c r="C21" s="79">
        <v>1.4999999999999999E-2</v>
      </c>
      <c r="D21" s="114">
        <f t="shared" si="0"/>
        <v>0</v>
      </c>
    </row>
    <row r="22" spans="1:4" x14ac:dyDescent="0.2">
      <c r="A22" s="77" t="s">
        <v>118</v>
      </c>
      <c r="B22" s="82" t="s">
        <v>119</v>
      </c>
      <c r="C22" s="79">
        <v>0.01</v>
      </c>
      <c r="D22" s="114">
        <f t="shared" si="0"/>
        <v>0</v>
      </c>
    </row>
    <row r="23" spans="1:4" x14ac:dyDescent="0.2">
      <c r="A23" s="77" t="s">
        <v>120</v>
      </c>
      <c r="B23" s="78" t="s">
        <v>121</v>
      </c>
      <c r="C23" s="79">
        <v>6.0000000000000001E-3</v>
      </c>
      <c r="D23" s="114">
        <f t="shared" si="0"/>
        <v>0</v>
      </c>
    </row>
    <row r="24" spans="1:4" x14ac:dyDescent="0.2">
      <c r="A24" s="77" t="s">
        <v>122</v>
      </c>
      <c r="B24" s="82" t="s">
        <v>123</v>
      </c>
      <c r="C24" s="79">
        <v>2E-3</v>
      </c>
      <c r="D24" s="114">
        <f t="shared" si="0"/>
        <v>0</v>
      </c>
    </row>
    <row r="25" spans="1:4" x14ac:dyDescent="0.2">
      <c r="A25" s="77" t="s">
        <v>124</v>
      </c>
      <c r="B25" s="81" t="s">
        <v>125</v>
      </c>
      <c r="C25" s="79">
        <v>0.08</v>
      </c>
      <c r="D25" s="114">
        <f t="shared" si="0"/>
        <v>0</v>
      </c>
    </row>
    <row r="26" spans="1:4" x14ac:dyDescent="0.2">
      <c r="A26" s="308" t="s">
        <v>126</v>
      </c>
      <c r="B26" s="309"/>
      <c r="C26" s="117">
        <f>SUM(C18:C25)</f>
        <v>0.21800000000000003</v>
      </c>
      <c r="D26" s="118">
        <f>SUM(D18:D25)</f>
        <v>0</v>
      </c>
    </row>
    <row r="27" spans="1:4" x14ac:dyDescent="0.2">
      <c r="A27" s="73"/>
      <c r="B27" s="74"/>
      <c r="C27" s="119"/>
      <c r="D27" s="76"/>
    </row>
    <row r="28" spans="1:4" x14ac:dyDescent="0.2">
      <c r="A28" s="316" t="s">
        <v>127</v>
      </c>
      <c r="B28" s="317"/>
      <c r="C28" s="317"/>
      <c r="D28" s="318"/>
    </row>
    <row r="29" spans="1:4" x14ac:dyDescent="0.2">
      <c r="A29" s="112" t="s">
        <v>128</v>
      </c>
      <c r="B29" s="316" t="s">
        <v>97</v>
      </c>
      <c r="C29" s="318"/>
      <c r="D29" s="112" t="s">
        <v>98</v>
      </c>
    </row>
    <row r="30" spans="1:4" x14ac:dyDescent="0.2">
      <c r="A30" s="296" t="s">
        <v>99</v>
      </c>
      <c r="B30" s="83" t="s">
        <v>129</v>
      </c>
      <c r="C30" s="84"/>
      <c r="D30" s="85">
        <f>COMPOSICAO!D20*2*22</f>
        <v>242</v>
      </c>
    </row>
    <row r="31" spans="1:4" x14ac:dyDescent="0.2">
      <c r="A31" s="297"/>
      <c r="B31" s="83" t="s">
        <v>130</v>
      </c>
      <c r="C31" s="84"/>
      <c r="D31" s="85">
        <f>D6*COMPOSICAO!D21</f>
        <v>0</v>
      </c>
    </row>
    <row r="32" spans="1:4" x14ac:dyDescent="0.2">
      <c r="A32" s="298"/>
      <c r="B32" s="86" t="s">
        <v>131</v>
      </c>
      <c r="C32" s="87"/>
      <c r="D32" s="88">
        <f>IF(D30-D31&gt;0,D30-D31,0)</f>
        <v>242</v>
      </c>
    </row>
    <row r="33" spans="1:4" x14ac:dyDescent="0.2">
      <c r="A33" s="296" t="s">
        <v>107</v>
      </c>
      <c r="B33" s="83" t="s">
        <v>132</v>
      </c>
      <c r="C33" s="120"/>
      <c r="D33" s="85">
        <f>COMPOSICAO!D23*22</f>
        <v>814</v>
      </c>
    </row>
    <row r="34" spans="1:4" x14ac:dyDescent="0.2">
      <c r="A34" s="297"/>
      <c r="B34" s="83" t="s">
        <v>133</v>
      </c>
      <c r="C34" s="90">
        <v>0</v>
      </c>
      <c r="D34" s="85">
        <f>D33*C34</f>
        <v>0</v>
      </c>
    </row>
    <row r="35" spans="1:4" x14ac:dyDescent="0.2">
      <c r="A35" s="298"/>
      <c r="B35" s="86" t="s">
        <v>134</v>
      </c>
      <c r="C35" s="91"/>
      <c r="D35" s="88">
        <f>D33-D34</f>
        <v>814</v>
      </c>
    </row>
    <row r="36" spans="1:4" x14ac:dyDescent="0.2">
      <c r="A36" s="70" t="s">
        <v>114</v>
      </c>
      <c r="B36" s="83" t="s">
        <v>135</v>
      </c>
      <c r="C36" s="84"/>
      <c r="D36" s="92">
        <f>COMPOSICAO!D31</f>
        <v>184.85</v>
      </c>
    </row>
    <row r="37" spans="1:4" x14ac:dyDescent="0.2">
      <c r="A37" s="86" t="s">
        <v>136</v>
      </c>
      <c r="B37" s="110"/>
      <c r="C37" s="111"/>
      <c r="D37" s="88">
        <f>SUM(D32,D35,D36)</f>
        <v>1240.8499999999999</v>
      </c>
    </row>
    <row r="38" spans="1:4" x14ac:dyDescent="0.2">
      <c r="A38" s="73"/>
      <c r="B38" s="74"/>
      <c r="C38" s="75"/>
      <c r="D38" s="76"/>
    </row>
    <row r="39" spans="1:4" x14ac:dyDescent="0.2">
      <c r="A39" s="112">
        <v>2</v>
      </c>
      <c r="B39" s="121" t="s">
        <v>137</v>
      </c>
      <c r="C39" s="122"/>
      <c r="D39" s="112" t="s">
        <v>98</v>
      </c>
    </row>
    <row r="40" spans="1:4" x14ac:dyDescent="0.2">
      <c r="A40" s="70" t="s">
        <v>104</v>
      </c>
      <c r="B40" s="83" t="s">
        <v>138</v>
      </c>
      <c r="C40" s="123"/>
      <c r="D40" s="85">
        <f>D14</f>
        <v>0</v>
      </c>
    </row>
    <row r="41" spans="1:4" x14ac:dyDescent="0.2">
      <c r="A41" s="70" t="s">
        <v>111</v>
      </c>
      <c r="B41" s="83" t="s">
        <v>139</v>
      </c>
      <c r="C41" s="123"/>
      <c r="D41" s="85">
        <f>D26</f>
        <v>0</v>
      </c>
    </row>
    <row r="42" spans="1:4" x14ac:dyDescent="0.2">
      <c r="A42" s="70" t="s">
        <v>128</v>
      </c>
      <c r="B42" s="83" t="s">
        <v>140</v>
      </c>
      <c r="C42" s="123"/>
      <c r="D42" s="85">
        <f>D37</f>
        <v>1240.8499999999999</v>
      </c>
    </row>
    <row r="43" spans="1:4" x14ac:dyDescent="0.2">
      <c r="A43" s="299" t="s">
        <v>141</v>
      </c>
      <c r="B43" s="304"/>
      <c r="C43" s="124"/>
      <c r="D43" s="88">
        <f>SUM(D40:D42)</f>
        <v>1240.8499999999999</v>
      </c>
    </row>
    <row r="44" spans="1:4" x14ac:dyDescent="0.2">
      <c r="A44" s="73"/>
      <c r="B44" s="74"/>
      <c r="C44" s="75"/>
      <c r="D44" s="76"/>
    </row>
    <row r="45" spans="1:4" x14ac:dyDescent="0.2">
      <c r="A45" s="305" t="s">
        <v>142</v>
      </c>
      <c r="B45" s="306"/>
      <c r="C45" s="306"/>
      <c r="D45" s="307"/>
    </row>
    <row r="46" spans="1:4" x14ac:dyDescent="0.2">
      <c r="A46" s="112">
        <v>3</v>
      </c>
      <c r="B46" s="108" t="s">
        <v>97</v>
      </c>
      <c r="C46" s="125" t="s">
        <v>105</v>
      </c>
      <c r="D46" s="112" t="s">
        <v>98</v>
      </c>
    </row>
    <row r="47" spans="1:4" x14ac:dyDescent="0.2">
      <c r="A47" s="70" t="s">
        <v>99</v>
      </c>
      <c r="B47" s="83" t="s">
        <v>143</v>
      </c>
      <c r="C47" s="93">
        <v>4.1666666666666666E-3</v>
      </c>
      <c r="D47" s="114">
        <f t="shared" ref="D47:D52" si="1">C47*$D$7</f>
        <v>0</v>
      </c>
    </row>
    <row r="48" spans="1:4" x14ac:dyDescent="0.2">
      <c r="A48" s="70" t="s">
        <v>107</v>
      </c>
      <c r="B48" s="83" t="s">
        <v>144</v>
      </c>
      <c r="C48" s="93">
        <v>3.3333333333333332E-4</v>
      </c>
      <c r="D48" s="114">
        <f t="shared" si="1"/>
        <v>0</v>
      </c>
    </row>
    <row r="49" spans="1:4" x14ac:dyDescent="0.2">
      <c r="A49" s="77" t="s">
        <v>114</v>
      </c>
      <c r="B49" s="78" t="s">
        <v>145</v>
      </c>
      <c r="C49" s="93">
        <v>3.4399999999999993E-2</v>
      </c>
      <c r="D49" s="114">
        <f t="shared" si="1"/>
        <v>0</v>
      </c>
    </row>
    <row r="50" spans="1:4" x14ac:dyDescent="0.2">
      <c r="A50" s="70" t="s">
        <v>116</v>
      </c>
      <c r="B50" s="83" t="s">
        <v>146</v>
      </c>
      <c r="C50" s="93">
        <v>1.2444444444444444E-2</v>
      </c>
      <c r="D50" s="114">
        <f t="shared" si="1"/>
        <v>0</v>
      </c>
    </row>
    <row r="51" spans="1:4" x14ac:dyDescent="0.2">
      <c r="A51" s="70" t="s">
        <v>118</v>
      </c>
      <c r="B51" s="83" t="s">
        <v>147</v>
      </c>
      <c r="C51" s="93">
        <v>4.5631999999999999E-3</v>
      </c>
      <c r="D51" s="114">
        <f t="shared" si="1"/>
        <v>0</v>
      </c>
    </row>
    <row r="52" spans="1:4" x14ac:dyDescent="0.2">
      <c r="A52" s="70" t="s">
        <v>120</v>
      </c>
      <c r="B52" s="83" t="s">
        <v>148</v>
      </c>
      <c r="C52" s="93">
        <v>3.9680000000000005E-4</v>
      </c>
      <c r="D52" s="114">
        <f t="shared" si="1"/>
        <v>0</v>
      </c>
    </row>
    <row r="53" spans="1:4" x14ac:dyDescent="0.2">
      <c r="A53" s="299" t="s">
        <v>149</v>
      </c>
      <c r="B53" s="300"/>
      <c r="C53" s="94">
        <f>SUM(C47:C52)</f>
        <v>5.6304444444444435E-2</v>
      </c>
      <c r="D53" s="88">
        <f>SUM(D47:D52)</f>
        <v>0</v>
      </c>
    </row>
    <row r="54" spans="1:4" x14ac:dyDescent="0.2">
      <c r="A54" s="73"/>
      <c r="B54" s="74"/>
      <c r="C54" s="95"/>
      <c r="D54" s="76"/>
    </row>
    <row r="55" spans="1:4" x14ac:dyDescent="0.2">
      <c r="A55" s="305" t="s">
        <v>150</v>
      </c>
      <c r="B55" s="306"/>
      <c r="C55" s="306"/>
      <c r="D55" s="307"/>
    </row>
    <row r="56" spans="1:4" x14ac:dyDescent="0.2">
      <c r="A56" s="112">
        <v>4</v>
      </c>
      <c r="B56" s="108" t="s">
        <v>97</v>
      </c>
      <c r="C56" s="125" t="s">
        <v>105</v>
      </c>
      <c r="D56" s="112" t="s">
        <v>98</v>
      </c>
    </row>
    <row r="57" spans="1:4" x14ac:dyDescent="0.2">
      <c r="A57" s="299" t="s">
        <v>151</v>
      </c>
      <c r="B57" s="300"/>
      <c r="C57" s="96">
        <v>0</v>
      </c>
      <c r="D57" s="126">
        <v>0</v>
      </c>
    </row>
    <row r="58" spans="1:4" x14ac:dyDescent="0.2">
      <c r="A58" s="73"/>
      <c r="B58" s="74"/>
      <c r="C58" s="95"/>
      <c r="D58" s="76"/>
    </row>
    <row r="59" spans="1:4" x14ac:dyDescent="0.2">
      <c r="A59" s="305" t="s">
        <v>152</v>
      </c>
      <c r="B59" s="306"/>
      <c r="C59" s="306"/>
      <c r="D59" s="307"/>
    </row>
    <row r="60" spans="1:4" x14ac:dyDescent="0.2">
      <c r="A60" s="112">
        <v>5</v>
      </c>
      <c r="B60" s="127" t="s">
        <v>97</v>
      </c>
      <c r="C60" s="128"/>
      <c r="D60" s="129" t="s">
        <v>98</v>
      </c>
    </row>
    <row r="61" spans="1:4" x14ac:dyDescent="0.2">
      <c r="A61" s="86" t="s">
        <v>153</v>
      </c>
      <c r="B61" s="110"/>
      <c r="C61" s="87"/>
      <c r="D61" s="130">
        <v>0</v>
      </c>
    </row>
    <row r="62" spans="1:4" x14ac:dyDescent="0.2">
      <c r="A62" s="73"/>
      <c r="B62" s="74"/>
      <c r="C62" s="97"/>
      <c r="D62" s="76"/>
    </row>
    <row r="63" spans="1:4" x14ac:dyDescent="0.2">
      <c r="A63" s="305" t="s">
        <v>154</v>
      </c>
      <c r="B63" s="306"/>
      <c r="C63" s="306"/>
      <c r="D63" s="307"/>
    </row>
    <row r="64" spans="1:4" x14ac:dyDescent="0.2">
      <c r="A64" s="112">
        <v>6</v>
      </c>
      <c r="B64" s="108" t="s">
        <v>97</v>
      </c>
      <c r="C64" s="131" t="s">
        <v>105</v>
      </c>
      <c r="D64" s="112" t="s">
        <v>98</v>
      </c>
    </row>
    <row r="65" spans="1:4" x14ac:dyDescent="0.2">
      <c r="A65" s="98" t="s">
        <v>99</v>
      </c>
      <c r="B65" s="99" t="s">
        <v>155</v>
      </c>
      <c r="C65" s="100">
        <v>0.05</v>
      </c>
      <c r="D65" s="88">
        <f>C65*$D$81</f>
        <v>62.042499999999997</v>
      </c>
    </row>
    <row r="66" spans="1:4" x14ac:dyDescent="0.2">
      <c r="A66" s="98" t="s">
        <v>107</v>
      </c>
      <c r="B66" s="99" t="s">
        <v>156</v>
      </c>
      <c r="C66" s="100">
        <v>0.1</v>
      </c>
      <c r="D66" s="88">
        <f>C66*($D$81+$D$65)</f>
        <v>130.28925000000001</v>
      </c>
    </row>
    <row r="67" spans="1:4" x14ac:dyDescent="0.2">
      <c r="A67" s="98" t="s">
        <v>114</v>
      </c>
      <c r="B67" s="99" t="s">
        <v>157</v>
      </c>
      <c r="C67" s="100">
        <v>9.2499999999999999E-2</v>
      </c>
      <c r="D67" s="88">
        <f>((D65+D66+D81)/(1-C67))-(D65+D66+D81)</f>
        <v>146.08188636363639</v>
      </c>
    </row>
    <row r="68" spans="1:4" x14ac:dyDescent="0.2">
      <c r="A68" s="77" t="s">
        <v>158</v>
      </c>
      <c r="B68" s="101" t="s">
        <v>159</v>
      </c>
      <c r="C68" s="93">
        <v>6.4999999999999997E-3</v>
      </c>
      <c r="D68" s="88">
        <f>C68*$D$83</f>
        <v>0</v>
      </c>
    </row>
    <row r="69" spans="1:4" x14ac:dyDescent="0.2">
      <c r="A69" s="77" t="s">
        <v>160</v>
      </c>
      <c r="B69" s="101" t="s">
        <v>161</v>
      </c>
      <c r="C69" s="93">
        <v>0.03</v>
      </c>
      <c r="D69" s="88">
        <f>C69*$D$83</f>
        <v>0</v>
      </c>
    </row>
    <row r="70" spans="1:4" x14ac:dyDescent="0.2">
      <c r="A70" s="70" t="s">
        <v>162</v>
      </c>
      <c r="B70" s="71" t="s">
        <v>163</v>
      </c>
      <c r="C70" s="93">
        <v>0.02</v>
      </c>
      <c r="D70" s="88">
        <f>C70*$D$83</f>
        <v>0</v>
      </c>
    </row>
    <row r="71" spans="1:4" x14ac:dyDescent="0.2">
      <c r="A71" s="70" t="s">
        <v>164</v>
      </c>
      <c r="B71" s="102" t="s">
        <v>165</v>
      </c>
      <c r="C71" s="93">
        <v>3.5999999999999997E-2</v>
      </c>
      <c r="D71" s="88">
        <f>C71*$D$83</f>
        <v>0</v>
      </c>
    </row>
    <row r="72" spans="1:4" x14ac:dyDescent="0.2">
      <c r="A72" s="299" t="s">
        <v>166</v>
      </c>
      <c r="B72" s="300"/>
      <c r="C72" s="96">
        <f>SUM(C65:C67)</f>
        <v>0.24250000000000002</v>
      </c>
      <c r="D72" s="88">
        <f>SUM(D65:D67)</f>
        <v>338.41363636363639</v>
      </c>
    </row>
    <row r="73" spans="1:4" x14ac:dyDescent="0.2">
      <c r="A73" s="73"/>
      <c r="B73" s="74"/>
      <c r="C73" s="75"/>
      <c r="D73" s="76"/>
    </row>
    <row r="74" spans="1:4" x14ac:dyDescent="0.2">
      <c r="A74" s="301" t="s">
        <v>167</v>
      </c>
      <c r="B74" s="302"/>
      <c r="C74" s="302"/>
      <c r="D74" s="303"/>
    </row>
    <row r="75" spans="1:4" x14ac:dyDescent="0.2">
      <c r="A75" s="116" t="s">
        <v>168</v>
      </c>
      <c r="B75" s="132"/>
      <c r="C75" s="133"/>
      <c r="D75" s="112" t="s">
        <v>98</v>
      </c>
    </row>
    <row r="76" spans="1:4" x14ac:dyDescent="0.2">
      <c r="A76" s="70">
        <v>1</v>
      </c>
      <c r="B76" s="103" t="s">
        <v>169</v>
      </c>
      <c r="C76" s="104"/>
      <c r="D76" s="85">
        <f>D7</f>
        <v>0</v>
      </c>
    </row>
    <row r="77" spans="1:4" x14ac:dyDescent="0.2">
      <c r="A77" s="70">
        <v>2</v>
      </c>
      <c r="B77" s="103" t="s">
        <v>170</v>
      </c>
      <c r="C77" s="104"/>
      <c r="D77" s="85">
        <f>D43</f>
        <v>1240.8499999999999</v>
      </c>
    </row>
    <row r="78" spans="1:4" x14ac:dyDescent="0.2">
      <c r="A78" s="70">
        <v>3</v>
      </c>
      <c r="B78" s="103" t="s">
        <v>171</v>
      </c>
      <c r="C78" s="104"/>
      <c r="D78" s="85">
        <f>D53</f>
        <v>0</v>
      </c>
    </row>
    <row r="79" spans="1:4" x14ac:dyDescent="0.2">
      <c r="A79" s="70">
        <v>4</v>
      </c>
      <c r="B79" s="103" t="s">
        <v>172</v>
      </c>
      <c r="C79" s="104"/>
      <c r="D79" s="85">
        <v>0</v>
      </c>
    </row>
    <row r="80" spans="1:4" x14ac:dyDescent="0.2">
      <c r="A80" s="70">
        <v>5</v>
      </c>
      <c r="B80" s="103" t="s">
        <v>173</v>
      </c>
      <c r="C80" s="104"/>
      <c r="D80" s="85">
        <v>0</v>
      </c>
    </row>
    <row r="81" spans="1:4" x14ac:dyDescent="0.2">
      <c r="A81" s="134" t="s">
        <v>174</v>
      </c>
      <c r="B81" s="110"/>
      <c r="C81" s="111"/>
      <c r="D81" s="88">
        <f>SUM(D76:D80)</f>
        <v>1240.8499999999999</v>
      </c>
    </row>
    <row r="82" spans="1:4" x14ac:dyDescent="0.2">
      <c r="A82" s="70">
        <v>6</v>
      </c>
      <c r="B82" s="103" t="s">
        <v>175</v>
      </c>
      <c r="C82" s="104"/>
      <c r="D82" s="85">
        <f>D72</f>
        <v>338.41363636363639</v>
      </c>
    </row>
    <row r="83" spans="1:4" x14ac:dyDescent="0.2">
      <c r="A83" s="299" t="s">
        <v>176</v>
      </c>
      <c r="B83" s="304"/>
      <c r="C83" s="300"/>
      <c r="D83" s="135">
        <f>IF(D7=0,0,SUM(D81:D82))</f>
        <v>0</v>
      </c>
    </row>
    <row r="84" spans="1:4" x14ac:dyDescent="0.2">
      <c r="C84" s="105" t="s">
        <v>177</v>
      </c>
      <c r="D84" s="106" t="e">
        <f>ROUNDUP(D83/D76,2)</f>
        <v>#DIV/0!</v>
      </c>
    </row>
    <row r="85" spans="1:4" x14ac:dyDescent="0.2"/>
    <row r="86" spans="1:4" hidden="1" x14ac:dyDescent="0.2">
      <c r="D86" s="137"/>
    </row>
  </sheetData>
  <mergeCells count="22">
    <mergeCell ref="B29:C29"/>
    <mergeCell ref="A30:A32"/>
    <mergeCell ref="A63:D63"/>
    <mergeCell ref="A33:A35"/>
    <mergeCell ref="A72:B72"/>
    <mergeCell ref="A74:D74"/>
    <mergeCell ref="A83:C83"/>
    <mergeCell ref="A43:B43"/>
    <mergeCell ref="A45:D45"/>
    <mergeCell ref="A53:B53"/>
    <mergeCell ref="A55:D55"/>
    <mergeCell ref="A57:B57"/>
    <mergeCell ref="A59:D59"/>
    <mergeCell ref="A14:B14"/>
    <mergeCell ref="A16:D16"/>
    <mergeCell ref="A26:B26"/>
    <mergeCell ref="A28:D28"/>
    <mergeCell ref="A1:D1"/>
    <mergeCell ref="A3:D3"/>
    <mergeCell ref="A4:D4"/>
    <mergeCell ref="A9:D9"/>
    <mergeCell ref="A10:D10"/>
  </mergeCells>
  <conditionalFormatting sqref="B69">
    <cfRule type="expression" dxfId="19" priority="1">
      <formula>$D$81=0</formula>
    </cfRule>
  </conditionalFormatting>
  <pageMargins left="0.511811024" right="0.511811024" top="0.78740157499999996" bottom="0.78740157499999996" header="0.31496062000000002" footer="0.3149606200000000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6F6D1A-44D7-48B7-9077-E166D87F22DD}">
  <sheetPr>
    <tabColor rgb="FFFF0000"/>
  </sheetPr>
  <dimension ref="A1:D86"/>
  <sheetViews>
    <sheetView zoomScaleNormal="100" workbookViewId="0">
      <selection sqref="A1:D1"/>
    </sheetView>
  </sheetViews>
  <sheetFormatPr defaultColWidth="0" defaultRowHeight="12" zeroHeight="1" x14ac:dyDescent="0.2"/>
  <cols>
    <col min="1" max="1" width="5.85546875" style="89" customWidth="1"/>
    <col min="2" max="2" width="83.28515625" style="89" customWidth="1"/>
    <col min="3" max="3" width="12.42578125" style="89" customWidth="1"/>
    <col min="4" max="4" width="15.42578125" style="89" customWidth="1"/>
    <col min="5" max="5" width="9.140625" style="89" hidden="1" customWidth="1"/>
    <col min="6" max="16384" width="9.140625" style="89" hidden="1"/>
  </cols>
  <sheetData>
    <row r="1" spans="1:4" ht="18.75" thickBot="1" x14ac:dyDescent="0.25">
      <c r="A1" s="319" t="str">
        <f>Perfis!B17</f>
        <v>Administrador de Dados Pleno</v>
      </c>
      <c r="B1" s="294"/>
      <c r="C1" s="294"/>
      <c r="D1" s="295"/>
    </row>
    <row r="2" spans="1:4" x14ac:dyDescent="0.2">
      <c r="A2" s="136"/>
      <c r="B2" s="136"/>
      <c r="C2" s="136"/>
      <c r="D2" s="136"/>
    </row>
    <row r="3" spans="1:4" ht="18" x14ac:dyDescent="0.2">
      <c r="A3" s="313" t="s">
        <v>95</v>
      </c>
      <c r="B3" s="314"/>
      <c r="C3" s="314"/>
      <c r="D3" s="315"/>
    </row>
    <row r="4" spans="1:4" x14ac:dyDescent="0.2">
      <c r="A4" s="305" t="s">
        <v>96</v>
      </c>
      <c r="B4" s="306"/>
      <c r="C4" s="306"/>
      <c r="D4" s="307"/>
    </row>
    <row r="5" spans="1:4" x14ac:dyDescent="0.2">
      <c r="A5" s="107">
        <v>1</v>
      </c>
      <c r="B5" s="108" t="s">
        <v>97</v>
      </c>
      <c r="C5" s="109"/>
      <c r="D5" s="107" t="s">
        <v>98</v>
      </c>
    </row>
    <row r="6" spans="1:4" x14ac:dyDescent="0.2">
      <c r="A6" s="70" t="s">
        <v>99</v>
      </c>
      <c r="B6" s="71" t="s">
        <v>100</v>
      </c>
      <c r="C6" s="72">
        <v>1</v>
      </c>
      <c r="D6" s="85">
        <f>_xlfn.XLOOKUP(A1,Perfis!B3:B35,Perfis!C3:C35)</f>
        <v>0</v>
      </c>
    </row>
    <row r="7" spans="1:4" x14ac:dyDescent="0.2">
      <c r="A7" s="86" t="s">
        <v>101</v>
      </c>
      <c r="B7" s="110"/>
      <c r="C7" s="111"/>
      <c r="D7" s="88">
        <f>SUM(D6)</f>
        <v>0</v>
      </c>
    </row>
    <row r="8" spans="1:4" x14ac:dyDescent="0.2">
      <c r="A8" s="73"/>
      <c r="B8" s="74"/>
      <c r="C8" s="75"/>
      <c r="D8" s="76"/>
    </row>
    <row r="9" spans="1:4" x14ac:dyDescent="0.2">
      <c r="A9" s="305" t="s">
        <v>102</v>
      </c>
      <c r="B9" s="306"/>
      <c r="C9" s="306"/>
      <c r="D9" s="307"/>
    </row>
    <row r="10" spans="1:4" x14ac:dyDescent="0.2">
      <c r="A10" s="316" t="s">
        <v>103</v>
      </c>
      <c r="B10" s="317"/>
      <c r="C10" s="317"/>
      <c r="D10" s="318"/>
    </row>
    <row r="11" spans="1:4" x14ac:dyDescent="0.2">
      <c r="A11" s="112" t="s">
        <v>104</v>
      </c>
      <c r="B11" s="108" t="s">
        <v>97</v>
      </c>
      <c r="C11" s="113" t="s">
        <v>105</v>
      </c>
      <c r="D11" s="112" t="s">
        <v>98</v>
      </c>
    </row>
    <row r="12" spans="1:4" x14ac:dyDescent="0.2">
      <c r="A12" s="77" t="s">
        <v>99</v>
      </c>
      <c r="B12" s="78" t="s">
        <v>106</v>
      </c>
      <c r="C12" s="79">
        <v>8.3333333333333329E-2</v>
      </c>
      <c r="D12" s="114">
        <f>C12*$D$7</f>
        <v>0</v>
      </c>
    </row>
    <row r="13" spans="1:4" x14ac:dyDescent="0.2">
      <c r="A13" s="77" t="s">
        <v>107</v>
      </c>
      <c r="B13" s="78" t="s">
        <v>108</v>
      </c>
      <c r="C13" s="79">
        <v>7.7777777777777779E-2</v>
      </c>
      <c r="D13" s="114">
        <f>C13*$D$7</f>
        <v>0</v>
      </c>
    </row>
    <row r="14" spans="1:4" x14ac:dyDescent="0.2">
      <c r="A14" s="299" t="s">
        <v>109</v>
      </c>
      <c r="B14" s="300"/>
      <c r="C14" s="80">
        <f>SUM(C12:C13)</f>
        <v>0.16111111111111109</v>
      </c>
      <c r="D14" s="88">
        <f>SUM(D12:D13)</f>
        <v>0</v>
      </c>
    </row>
    <row r="15" spans="1:4" x14ac:dyDescent="0.2">
      <c r="A15" s="73"/>
      <c r="B15" s="74"/>
      <c r="C15" s="95"/>
      <c r="D15" s="76"/>
    </row>
    <row r="16" spans="1:4" x14ac:dyDescent="0.2">
      <c r="A16" s="316" t="s">
        <v>110</v>
      </c>
      <c r="B16" s="317"/>
      <c r="C16" s="317"/>
      <c r="D16" s="318"/>
    </row>
    <row r="17" spans="1:4" x14ac:dyDescent="0.2">
      <c r="A17" s="112" t="s">
        <v>111</v>
      </c>
      <c r="B17" s="108" t="s">
        <v>97</v>
      </c>
      <c r="C17" s="115" t="s">
        <v>105</v>
      </c>
      <c r="D17" s="112" t="s">
        <v>98</v>
      </c>
    </row>
    <row r="18" spans="1:4" x14ac:dyDescent="0.2">
      <c r="A18" s="77" t="s">
        <v>99</v>
      </c>
      <c r="B18" s="81" t="s">
        <v>112</v>
      </c>
      <c r="C18" s="79">
        <v>0.05</v>
      </c>
      <c r="D18" s="114">
        <f t="shared" ref="D18:D25" si="0">C18*($D$7+$D$14)</f>
        <v>0</v>
      </c>
    </row>
    <row r="19" spans="1:4" x14ac:dyDescent="0.2">
      <c r="A19" s="77" t="s">
        <v>107</v>
      </c>
      <c r="B19" s="82" t="s">
        <v>113</v>
      </c>
      <c r="C19" s="79">
        <v>2.5000000000000001E-2</v>
      </c>
      <c r="D19" s="114">
        <f t="shared" si="0"/>
        <v>0</v>
      </c>
    </row>
    <row r="20" spans="1:4" x14ac:dyDescent="0.2">
      <c r="A20" s="77" t="s">
        <v>114</v>
      </c>
      <c r="B20" s="82" t="s">
        <v>115</v>
      </c>
      <c r="C20" s="79">
        <v>0.03</v>
      </c>
      <c r="D20" s="114">
        <f t="shared" si="0"/>
        <v>0</v>
      </c>
    </row>
    <row r="21" spans="1:4" x14ac:dyDescent="0.2">
      <c r="A21" s="77" t="s">
        <v>116</v>
      </c>
      <c r="B21" s="82" t="s">
        <v>117</v>
      </c>
      <c r="C21" s="79">
        <v>1.4999999999999999E-2</v>
      </c>
      <c r="D21" s="114">
        <f t="shared" si="0"/>
        <v>0</v>
      </c>
    </row>
    <row r="22" spans="1:4" x14ac:dyDescent="0.2">
      <c r="A22" s="77" t="s">
        <v>118</v>
      </c>
      <c r="B22" s="82" t="s">
        <v>119</v>
      </c>
      <c r="C22" s="79">
        <v>0.01</v>
      </c>
      <c r="D22" s="114">
        <f t="shared" si="0"/>
        <v>0</v>
      </c>
    </row>
    <row r="23" spans="1:4" x14ac:dyDescent="0.2">
      <c r="A23" s="77" t="s">
        <v>120</v>
      </c>
      <c r="B23" s="78" t="s">
        <v>121</v>
      </c>
      <c r="C23" s="79">
        <v>6.0000000000000001E-3</v>
      </c>
      <c r="D23" s="114">
        <f t="shared" si="0"/>
        <v>0</v>
      </c>
    </row>
    <row r="24" spans="1:4" x14ac:dyDescent="0.2">
      <c r="A24" s="77" t="s">
        <v>122</v>
      </c>
      <c r="B24" s="82" t="s">
        <v>123</v>
      </c>
      <c r="C24" s="79">
        <v>2E-3</v>
      </c>
      <c r="D24" s="114">
        <f t="shared" si="0"/>
        <v>0</v>
      </c>
    </row>
    <row r="25" spans="1:4" x14ac:dyDescent="0.2">
      <c r="A25" s="77" t="s">
        <v>124</v>
      </c>
      <c r="B25" s="81" t="s">
        <v>125</v>
      </c>
      <c r="C25" s="79">
        <v>0.08</v>
      </c>
      <c r="D25" s="114">
        <f t="shared" si="0"/>
        <v>0</v>
      </c>
    </row>
    <row r="26" spans="1:4" x14ac:dyDescent="0.2">
      <c r="A26" s="308" t="s">
        <v>126</v>
      </c>
      <c r="B26" s="309"/>
      <c r="C26" s="117">
        <f>SUM(C18:C25)</f>
        <v>0.21800000000000003</v>
      </c>
      <c r="D26" s="118">
        <f>SUM(D18:D25)</f>
        <v>0</v>
      </c>
    </row>
    <row r="27" spans="1:4" x14ac:dyDescent="0.2">
      <c r="A27" s="73"/>
      <c r="B27" s="74"/>
      <c r="C27" s="119"/>
      <c r="D27" s="76"/>
    </row>
    <row r="28" spans="1:4" x14ac:dyDescent="0.2">
      <c r="A28" s="316" t="s">
        <v>127</v>
      </c>
      <c r="B28" s="317"/>
      <c r="C28" s="317"/>
      <c r="D28" s="318"/>
    </row>
    <row r="29" spans="1:4" x14ac:dyDescent="0.2">
      <c r="A29" s="112" t="s">
        <v>128</v>
      </c>
      <c r="B29" s="316" t="s">
        <v>97</v>
      </c>
      <c r="C29" s="318"/>
      <c r="D29" s="112" t="s">
        <v>98</v>
      </c>
    </row>
    <row r="30" spans="1:4" x14ac:dyDescent="0.2">
      <c r="A30" s="296" t="s">
        <v>99</v>
      </c>
      <c r="B30" s="83" t="s">
        <v>129</v>
      </c>
      <c r="C30" s="84"/>
      <c r="D30" s="85">
        <f>COMPOSICAO!D20*2*22</f>
        <v>242</v>
      </c>
    </row>
    <row r="31" spans="1:4" x14ac:dyDescent="0.2">
      <c r="A31" s="297"/>
      <c r="B31" s="83" t="s">
        <v>130</v>
      </c>
      <c r="C31" s="84"/>
      <c r="D31" s="85">
        <f>D6*COMPOSICAO!D21</f>
        <v>0</v>
      </c>
    </row>
    <row r="32" spans="1:4" x14ac:dyDescent="0.2">
      <c r="A32" s="298"/>
      <c r="B32" s="86" t="s">
        <v>131</v>
      </c>
      <c r="C32" s="87"/>
      <c r="D32" s="88">
        <f>IF(D30-D31&gt;0,D30-D31,0)</f>
        <v>242</v>
      </c>
    </row>
    <row r="33" spans="1:4" x14ac:dyDescent="0.2">
      <c r="A33" s="296" t="s">
        <v>107</v>
      </c>
      <c r="B33" s="83" t="s">
        <v>132</v>
      </c>
      <c r="C33" s="120"/>
      <c r="D33" s="85">
        <f>COMPOSICAO!D23*22</f>
        <v>814</v>
      </c>
    </row>
    <row r="34" spans="1:4" x14ac:dyDescent="0.2">
      <c r="A34" s="297"/>
      <c r="B34" s="83" t="s">
        <v>133</v>
      </c>
      <c r="C34" s="90">
        <v>0</v>
      </c>
      <c r="D34" s="85">
        <f>D33*C34</f>
        <v>0</v>
      </c>
    </row>
    <row r="35" spans="1:4" x14ac:dyDescent="0.2">
      <c r="A35" s="298"/>
      <c r="B35" s="86" t="s">
        <v>134</v>
      </c>
      <c r="C35" s="91"/>
      <c r="D35" s="88">
        <f>D33-D34</f>
        <v>814</v>
      </c>
    </row>
    <row r="36" spans="1:4" x14ac:dyDescent="0.2">
      <c r="A36" s="70" t="s">
        <v>114</v>
      </c>
      <c r="B36" s="83" t="s">
        <v>135</v>
      </c>
      <c r="C36" s="84"/>
      <c r="D36" s="92">
        <f>COMPOSICAO!D31</f>
        <v>184.85</v>
      </c>
    </row>
    <row r="37" spans="1:4" x14ac:dyDescent="0.2">
      <c r="A37" s="86" t="s">
        <v>136</v>
      </c>
      <c r="B37" s="110"/>
      <c r="C37" s="111"/>
      <c r="D37" s="88">
        <f>SUM(D32,D35,D36)</f>
        <v>1240.8499999999999</v>
      </c>
    </row>
    <row r="38" spans="1:4" x14ac:dyDescent="0.2">
      <c r="A38" s="73"/>
      <c r="B38" s="74"/>
      <c r="C38" s="75"/>
      <c r="D38" s="76"/>
    </row>
    <row r="39" spans="1:4" x14ac:dyDescent="0.2">
      <c r="A39" s="112">
        <v>2</v>
      </c>
      <c r="B39" s="121" t="s">
        <v>137</v>
      </c>
      <c r="C39" s="122"/>
      <c r="D39" s="112" t="s">
        <v>98</v>
      </c>
    </row>
    <row r="40" spans="1:4" x14ac:dyDescent="0.2">
      <c r="A40" s="70" t="s">
        <v>104</v>
      </c>
      <c r="B40" s="83" t="s">
        <v>138</v>
      </c>
      <c r="C40" s="123"/>
      <c r="D40" s="85">
        <f>D14</f>
        <v>0</v>
      </c>
    </row>
    <row r="41" spans="1:4" x14ac:dyDescent="0.2">
      <c r="A41" s="70" t="s">
        <v>111</v>
      </c>
      <c r="B41" s="83" t="s">
        <v>139</v>
      </c>
      <c r="C41" s="123"/>
      <c r="D41" s="85">
        <f>D26</f>
        <v>0</v>
      </c>
    </row>
    <row r="42" spans="1:4" x14ac:dyDescent="0.2">
      <c r="A42" s="70" t="s">
        <v>128</v>
      </c>
      <c r="B42" s="83" t="s">
        <v>140</v>
      </c>
      <c r="C42" s="123"/>
      <c r="D42" s="85">
        <f>D37</f>
        <v>1240.8499999999999</v>
      </c>
    </row>
    <row r="43" spans="1:4" x14ac:dyDescent="0.2">
      <c r="A43" s="299" t="s">
        <v>141</v>
      </c>
      <c r="B43" s="304"/>
      <c r="C43" s="124"/>
      <c r="D43" s="88">
        <f>SUM(D40:D42)</f>
        <v>1240.8499999999999</v>
      </c>
    </row>
    <row r="44" spans="1:4" x14ac:dyDescent="0.2">
      <c r="A44" s="73"/>
      <c r="B44" s="74"/>
      <c r="C44" s="75"/>
      <c r="D44" s="76"/>
    </row>
    <row r="45" spans="1:4" x14ac:dyDescent="0.2">
      <c r="A45" s="305" t="s">
        <v>142</v>
      </c>
      <c r="B45" s="306"/>
      <c r="C45" s="306"/>
      <c r="D45" s="307"/>
    </row>
    <row r="46" spans="1:4" x14ac:dyDescent="0.2">
      <c r="A46" s="112">
        <v>3</v>
      </c>
      <c r="B46" s="108" t="s">
        <v>97</v>
      </c>
      <c r="C46" s="125" t="s">
        <v>105</v>
      </c>
      <c r="D46" s="112" t="s">
        <v>98</v>
      </c>
    </row>
    <row r="47" spans="1:4" x14ac:dyDescent="0.2">
      <c r="A47" s="70" t="s">
        <v>99</v>
      </c>
      <c r="B47" s="83" t="s">
        <v>143</v>
      </c>
      <c r="C47" s="93">
        <v>4.1666666666666666E-3</v>
      </c>
      <c r="D47" s="114">
        <f t="shared" ref="D47:D52" si="1">C47*$D$7</f>
        <v>0</v>
      </c>
    </row>
    <row r="48" spans="1:4" x14ac:dyDescent="0.2">
      <c r="A48" s="70" t="s">
        <v>107</v>
      </c>
      <c r="B48" s="83" t="s">
        <v>144</v>
      </c>
      <c r="C48" s="93">
        <v>3.3333333333333332E-4</v>
      </c>
      <c r="D48" s="114">
        <f t="shared" si="1"/>
        <v>0</v>
      </c>
    </row>
    <row r="49" spans="1:4" x14ac:dyDescent="0.2">
      <c r="A49" s="77" t="s">
        <v>114</v>
      </c>
      <c r="B49" s="78" t="s">
        <v>145</v>
      </c>
      <c r="C49" s="93">
        <v>3.4399999999999993E-2</v>
      </c>
      <c r="D49" s="114">
        <f t="shared" si="1"/>
        <v>0</v>
      </c>
    </row>
    <row r="50" spans="1:4" x14ac:dyDescent="0.2">
      <c r="A50" s="70" t="s">
        <v>116</v>
      </c>
      <c r="B50" s="83" t="s">
        <v>146</v>
      </c>
      <c r="C50" s="93">
        <v>1.2444444444444444E-2</v>
      </c>
      <c r="D50" s="114">
        <f t="shared" si="1"/>
        <v>0</v>
      </c>
    </row>
    <row r="51" spans="1:4" x14ac:dyDescent="0.2">
      <c r="A51" s="70" t="s">
        <v>118</v>
      </c>
      <c r="B51" s="83" t="s">
        <v>147</v>
      </c>
      <c r="C51" s="93">
        <v>4.5631999999999999E-3</v>
      </c>
      <c r="D51" s="114">
        <f t="shared" si="1"/>
        <v>0</v>
      </c>
    </row>
    <row r="52" spans="1:4" x14ac:dyDescent="0.2">
      <c r="A52" s="70" t="s">
        <v>120</v>
      </c>
      <c r="B52" s="83" t="s">
        <v>148</v>
      </c>
      <c r="C52" s="93">
        <v>3.9680000000000005E-4</v>
      </c>
      <c r="D52" s="114">
        <f t="shared" si="1"/>
        <v>0</v>
      </c>
    </row>
    <row r="53" spans="1:4" x14ac:dyDescent="0.2">
      <c r="A53" s="299" t="s">
        <v>149</v>
      </c>
      <c r="B53" s="300"/>
      <c r="C53" s="94">
        <f>SUM(C47:C52)</f>
        <v>5.6304444444444435E-2</v>
      </c>
      <c r="D53" s="88">
        <f>SUM(D47:D52)</f>
        <v>0</v>
      </c>
    </row>
    <row r="54" spans="1:4" x14ac:dyDescent="0.2">
      <c r="A54" s="73"/>
      <c r="B54" s="74"/>
      <c r="C54" s="95"/>
      <c r="D54" s="76"/>
    </row>
    <row r="55" spans="1:4" x14ac:dyDescent="0.2">
      <c r="A55" s="305" t="s">
        <v>150</v>
      </c>
      <c r="B55" s="306"/>
      <c r="C55" s="306"/>
      <c r="D55" s="307"/>
    </row>
    <row r="56" spans="1:4" x14ac:dyDescent="0.2">
      <c r="A56" s="112">
        <v>4</v>
      </c>
      <c r="B56" s="108" t="s">
        <v>97</v>
      </c>
      <c r="C56" s="125" t="s">
        <v>105</v>
      </c>
      <c r="D56" s="112" t="s">
        <v>98</v>
      </c>
    </row>
    <row r="57" spans="1:4" x14ac:dyDescent="0.2">
      <c r="A57" s="299" t="s">
        <v>151</v>
      </c>
      <c r="B57" s="300"/>
      <c r="C57" s="96">
        <v>0</v>
      </c>
      <c r="D57" s="126">
        <v>0</v>
      </c>
    </row>
    <row r="58" spans="1:4" x14ac:dyDescent="0.2">
      <c r="A58" s="73"/>
      <c r="B58" s="74"/>
      <c r="C58" s="95"/>
      <c r="D58" s="76"/>
    </row>
    <row r="59" spans="1:4" x14ac:dyDescent="0.2">
      <c r="A59" s="305" t="s">
        <v>152</v>
      </c>
      <c r="B59" s="306"/>
      <c r="C59" s="306"/>
      <c r="D59" s="307"/>
    </row>
    <row r="60" spans="1:4" x14ac:dyDescent="0.2">
      <c r="A60" s="112">
        <v>5</v>
      </c>
      <c r="B60" s="127" t="s">
        <v>97</v>
      </c>
      <c r="C60" s="128"/>
      <c r="D60" s="129" t="s">
        <v>98</v>
      </c>
    </row>
    <row r="61" spans="1:4" x14ac:dyDescent="0.2">
      <c r="A61" s="86" t="s">
        <v>153</v>
      </c>
      <c r="B61" s="110"/>
      <c r="C61" s="87"/>
      <c r="D61" s="130">
        <v>0</v>
      </c>
    </row>
    <row r="62" spans="1:4" x14ac:dyDescent="0.2">
      <c r="A62" s="73"/>
      <c r="B62" s="74"/>
      <c r="C62" s="97"/>
      <c r="D62" s="76"/>
    </row>
    <row r="63" spans="1:4" x14ac:dyDescent="0.2">
      <c r="A63" s="305" t="s">
        <v>154</v>
      </c>
      <c r="B63" s="306"/>
      <c r="C63" s="306"/>
      <c r="D63" s="307"/>
    </row>
    <row r="64" spans="1:4" x14ac:dyDescent="0.2">
      <c r="A64" s="112">
        <v>6</v>
      </c>
      <c r="B64" s="108" t="s">
        <v>97</v>
      </c>
      <c r="C64" s="131" t="s">
        <v>105</v>
      </c>
      <c r="D64" s="112" t="s">
        <v>98</v>
      </c>
    </row>
    <row r="65" spans="1:4" x14ac:dyDescent="0.2">
      <c r="A65" s="98" t="s">
        <v>99</v>
      </c>
      <c r="B65" s="99" t="s">
        <v>155</v>
      </c>
      <c r="C65" s="100">
        <v>0.05</v>
      </c>
      <c r="D65" s="88">
        <f>C65*$D$81</f>
        <v>62.042499999999997</v>
      </c>
    </row>
    <row r="66" spans="1:4" x14ac:dyDescent="0.2">
      <c r="A66" s="98" t="s">
        <v>107</v>
      </c>
      <c r="B66" s="99" t="s">
        <v>156</v>
      </c>
      <c r="C66" s="100">
        <v>0.1</v>
      </c>
      <c r="D66" s="88">
        <f>C66*($D$81+$D$65)</f>
        <v>130.28925000000001</v>
      </c>
    </row>
    <row r="67" spans="1:4" x14ac:dyDescent="0.2">
      <c r="A67" s="98" t="s">
        <v>114</v>
      </c>
      <c r="B67" s="99" t="s">
        <v>157</v>
      </c>
      <c r="C67" s="100">
        <v>9.2499999999999999E-2</v>
      </c>
      <c r="D67" s="88">
        <f>((D65+D66+D81)/(1-C67))-(D65+D66+D81)</f>
        <v>146.08188636363639</v>
      </c>
    </row>
    <row r="68" spans="1:4" x14ac:dyDescent="0.2">
      <c r="A68" s="77" t="s">
        <v>158</v>
      </c>
      <c r="B68" s="101" t="s">
        <v>159</v>
      </c>
      <c r="C68" s="93">
        <v>6.4999999999999997E-3</v>
      </c>
      <c r="D68" s="88">
        <f>C68*$D$83</f>
        <v>0</v>
      </c>
    </row>
    <row r="69" spans="1:4" x14ac:dyDescent="0.2">
      <c r="A69" s="77" t="s">
        <v>160</v>
      </c>
      <c r="B69" s="101" t="s">
        <v>161</v>
      </c>
      <c r="C69" s="93">
        <v>0.03</v>
      </c>
      <c r="D69" s="88">
        <f>C69*$D$83</f>
        <v>0</v>
      </c>
    </row>
    <row r="70" spans="1:4" x14ac:dyDescent="0.2">
      <c r="A70" s="70" t="s">
        <v>162</v>
      </c>
      <c r="B70" s="71" t="s">
        <v>163</v>
      </c>
      <c r="C70" s="93">
        <v>0.02</v>
      </c>
      <c r="D70" s="88">
        <f>C70*$D$83</f>
        <v>0</v>
      </c>
    </row>
    <row r="71" spans="1:4" x14ac:dyDescent="0.2">
      <c r="A71" s="70" t="s">
        <v>164</v>
      </c>
      <c r="B71" s="102" t="s">
        <v>165</v>
      </c>
      <c r="C71" s="93">
        <v>3.5999999999999997E-2</v>
      </c>
      <c r="D71" s="88">
        <f>C71*$D$83</f>
        <v>0</v>
      </c>
    </row>
    <row r="72" spans="1:4" x14ac:dyDescent="0.2">
      <c r="A72" s="299" t="s">
        <v>166</v>
      </c>
      <c r="B72" s="300"/>
      <c r="C72" s="96">
        <f>SUM(C65:C67)</f>
        <v>0.24250000000000002</v>
      </c>
      <c r="D72" s="88">
        <f>SUM(D65:D67)</f>
        <v>338.41363636363639</v>
      </c>
    </row>
    <row r="73" spans="1:4" x14ac:dyDescent="0.2">
      <c r="A73" s="73"/>
      <c r="B73" s="74"/>
      <c r="C73" s="75"/>
      <c r="D73" s="76"/>
    </row>
    <row r="74" spans="1:4" x14ac:dyDescent="0.2">
      <c r="A74" s="301" t="s">
        <v>167</v>
      </c>
      <c r="B74" s="302"/>
      <c r="C74" s="302"/>
      <c r="D74" s="303"/>
    </row>
    <row r="75" spans="1:4" x14ac:dyDescent="0.2">
      <c r="A75" s="116" t="s">
        <v>168</v>
      </c>
      <c r="B75" s="132"/>
      <c r="C75" s="133"/>
      <c r="D75" s="112" t="s">
        <v>98</v>
      </c>
    </row>
    <row r="76" spans="1:4" x14ac:dyDescent="0.2">
      <c r="A76" s="70">
        <v>1</v>
      </c>
      <c r="B76" s="103" t="s">
        <v>169</v>
      </c>
      <c r="C76" s="104"/>
      <c r="D76" s="85">
        <f>D7</f>
        <v>0</v>
      </c>
    </row>
    <row r="77" spans="1:4" x14ac:dyDescent="0.2">
      <c r="A77" s="70">
        <v>2</v>
      </c>
      <c r="B77" s="103" t="s">
        <v>170</v>
      </c>
      <c r="C77" s="104"/>
      <c r="D77" s="85">
        <f>D43</f>
        <v>1240.8499999999999</v>
      </c>
    </row>
    <row r="78" spans="1:4" x14ac:dyDescent="0.2">
      <c r="A78" s="70">
        <v>3</v>
      </c>
      <c r="B78" s="103" t="s">
        <v>171</v>
      </c>
      <c r="C78" s="104"/>
      <c r="D78" s="85">
        <f>D53</f>
        <v>0</v>
      </c>
    </row>
    <row r="79" spans="1:4" x14ac:dyDescent="0.2">
      <c r="A79" s="70">
        <v>4</v>
      </c>
      <c r="B79" s="103" t="s">
        <v>172</v>
      </c>
      <c r="C79" s="104"/>
      <c r="D79" s="85">
        <v>0</v>
      </c>
    </row>
    <row r="80" spans="1:4" x14ac:dyDescent="0.2">
      <c r="A80" s="70">
        <v>5</v>
      </c>
      <c r="B80" s="103" t="s">
        <v>173</v>
      </c>
      <c r="C80" s="104"/>
      <c r="D80" s="85">
        <v>0</v>
      </c>
    </row>
    <row r="81" spans="1:4" x14ac:dyDescent="0.2">
      <c r="A81" s="134" t="s">
        <v>174</v>
      </c>
      <c r="B81" s="110"/>
      <c r="C81" s="111"/>
      <c r="D81" s="88">
        <f>SUM(D76:D80)</f>
        <v>1240.8499999999999</v>
      </c>
    </row>
    <row r="82" spans="1:4" x14ac:dyDescent="0.2">
      <c r="A82" s="70">
        <v>6</v>
      </c>
      <c r="B82" s="103" t="s">
        <v>175</v>
      </c>
      <c r="C82" s="104"/>
      <c r="D82" s="85">
        <f>D72</f>
        <v>338.41363636363639</v>
      </c>
    </row>
    <row r="83" spans="1:4" x14ac:dyDescent="0.2">
      <c r="A83" s="299" t="s">
        <v>176</v>
      </c>
      <c r="B83" s="304"/>
      <c r="C83" s="300"/>
      <c r="D83" s="135">
        <f>IF(D7=0,0,SUM(D81:D82))</f>
        <v>0</v>
      </c>
    </row>
    <row r="84" spans="1:4" x14ac:dyDescent="0.2">
      <c r="C84" s="105" t="s">
        <v>177</v>
      </c>
      <c r="D84" s="106" t="e">
        <f>ROUNDUP(D83/D76,2)</f>
        <v>#DIV/0!</v>
      </c>
    </row>
    <row r="85" spans="1:4" x14ac:dyDescent="0.2"/>
    <row r="86" spans="1:4" hidden="1" x14ac:dyDescent="0.2">
      <c r="D86" s="137"/>
    </row>
  </sheetData>
  <mergeCells count="22">
    <mergeCell ref="B29:C29"/>
    <mergeCell ref="A30:A32"/>
    <mergeCell ref="A63:D63"/>
    <mergeCell ref="A33:A35"/>
    <mergeCell ref="A72:B72"/>
    <mergeCell ref="A74:D74"/>
    <mergeCell ref="A83:C83"/>
    <mergeCell ref="A43:B43"/>
    <mergeCell ref="A45:D45"/>
    <mergeCell ref="A53:B53"/>
    <mergeCell ref="A55:D55"/>
    <mergeCell ref="A57:B57"/>
    <mergeCell ref="A59:D59"/>
    <mergeCell ref="A14:B14"/>
    <mergeCell ref="A16:D16"/>
    <mergeCell ref="A26:B26"/>
    <mergeCell ref="A28:D28"/>
    <mergeCell ref="A1:D1"/>
    <mergeCell ref="A3:D3"/>
    <mergeCell ref="A4:D4"/>
    <mergeCell ref="A9:D9"/>
    <mergeCell ref="A10:D10"/>
  </mergeCells>
  <conditionalFormatting sqref="B69">
    <cfRule type="expression" dxfId="18" priority="1">
      <formula>$D$81=0</formula>
    </cfRule>
  </conditionalFormatting>
  <pageMargins left="0.511811024" right="0.511811024" top="0.78740157499999996" bottom="0.78740157499999996" header="0.31496062000000002" footer="0.3149606200000000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69D533-66BD-48C6-A594-70633BFBC053}">
  <sheetPr>
    <tabColor rgb="FFFF0000"/>
  </sheetPr>
  <dimension ref="A1:D86"/>
  <sheetViews>
    <sheetView zoomScaleNormal="100" workbookViewId="0">
      <selection sqref="A1:D1"/>
    </sheetView>
  </sheetViews>
  <sheetFormatPr defaultColWidth="0" defaultRowHeight="12" zeroHeight="1" x14ac:dyDescent="0.2"/>
  <cols>
    <col min="1" max="1" width="5.85546875" style="89" customWidth="1"/>
    <col min="2" max="2" width="83.28515625" style="89" customWidth="1"/>
    <col min="3" max="3" width="12.42578125" style="89" customWidth="1"/>
    <col min="4" max="4" width="15.42578125" style="89" customWidth="1"/>
    <col min="5" max="5" width="9.140625" style="89" hidden="1" customWidth="1"/>
    <col min="6" max="16384" width="9.140625" style="89" hidden="1"/>
  </cols>
  <sheetData>
    <row r="1" spans="1:4" ht="18.75" thickBot="1" x14ac:dyDescent="0.25">
      <c r="A1" s="319" t="str">
        <f>Perfis!B18</f>
        <v>Administrador de Dados Sênior</v>
      </c>
      <c r="B1" s="294"/>
      <c r="C1" s="294"/>
      <c r="D1" s="295"/>
    </row>
    <row r="2" spans="1:4" x14ac:dyDescent="0.2">
      <c r="A2" s="136"/>
      <c r="B2" s="136"/>
      <c r="C2" s="136"/>
      <c r="D2" s="136"/>
    </row>
    <row r="3" spans="1:4" ht="18" x14ac:dyDescent="0.2">
      <c r="A3" s="313" t="s">
        <v>95</v>
      </c>
      <c r="B3" s="314"/>
      <c r="C3" s="314"/>
      <c r="D3" s="315"/>
    </row>
    <row r="4" spans="1:4" x14ac:dyDescent="0.2">
      <c r="A4" s="305" t="s">
        <v>96</v>
      </c>
      <c r="B4" s="306"/>
      <c r="C4" s="306"/>
      <c r="D4" s="307"/>
    </row>
    <row r="5" spans="1:4" x14ac:dyDescent="0.2">
      <c r="A5" s="107">
        <v>1</v>
      </c>
      <c r="B5" s="108" t="s">
        <v>97</v>
      </c>
      <c r="C5" s="109"/>
      <c r="D5" s="107" t="s">
        <v>98</v>
      </c>
    </row>
    <row r="6" spans="1:4" x14ac:dyDescent="0.2">
      <c r="A6" s="70" t="s">
        <v>99</v>
      </c>
      <c r="B6" s="71" t="s">
        <v>100</v>
      </c>
      <c r="C6" s="72">
        <v>1</v>
      </c>
      <c r="D6" s="85">
        <f>_xlfn.XLOOKUP(A1,Perfis!B3:B35,Perfis!C3:C35)</f>
        <v>0</v>
      </c>
    </row>
    <row r="7" spans="1:4" x14ac:dyDescent="0.2">
      <c r="A7" s="86" t="s">
        <v>101</v>
      </c>
      <c r="B7" s="110"/>
      <c r="C7" s="111"/>
      <c r="D7" s="88">
        <f>SUM(D6)</f>
        <v>0</v>
      </c>
    </row>
    <row r="8" spans="1:4" x14ac:dyDescent="0.2">
      <c r="A8" s="73"/>
      <c r="B8" s="74"/>
      <c r="C8" s="75"/>
      <c r="D8" s="76"/>
    </row>
    <row r="9" spans="1:4" x14ac:dyDescent="0.2">
      <c r="A9" s="305" t="s">
        <v>102</v>
      </c>
      <c r="B9" s="306"/>
      <c r="C9" s="306"/>
      <c r="D9" s="307"/>
    </row>
    <row r="10" spans="1:4" x14ac:dyDescent="0.2">
      <c r="A10" s="316" t="s">
        <v>103</v>
      </c>
      <c r="B10" s="317"/>
      <c r="C10" s="317"/>
      <c r="D10" s="318"/>
    </row>
    <row r="11" spans="1:4" x14ac:dyDescent="0.2">
      <c r="A11" s="112" t="s">
        <v>104</v>
      </c>
      <c r="B11" s="108" t="s">
        <v>97</v>
      </c>
      <c r="C11" s="113" t="s">
        <v>105</v>
      </c>
      <c r="D11" s="112" t="s">
        <v>98</v>
      </c>
    </row>
    <row r="12" spans="1:4" x14ac:dyDescent="0.2">
      <c r="A12" s="77" t="s">
        <v>99</v>
      </c>
      <c r="B12" s="78" t="s">
        <v>106</v>
      </c>
      <c r="C12" s="79">
        <v>8.3333333333333329E-2</v>
      </c>
      <c r="D12" s="114">
        <f>C12*$D$7</f>
        <v>0</v>
      </c>
    </row>
    <row r="13" spans="1:4" x14ac:dyDescent="0.2">
      <c r="A13" s="77" t="s">
        <v>107</v>
      </c>
      <c r="B13" s="78" t="s">
        <v>108</v>
      </c>
      <c r="C13" s="79">
        <v>7.7777777777777779E-2</v>
      </c>
      <c r="D13" s="114">
        <f>C13*$D$7</f>
        <v>0</v>
      </c>
    </row>
    <row r="14" spans="1:4" x14ac:dyDescent="0.2">
      <c r="A14" s="299" t="s">
        <v>109</v>
      </c>
      <c r="B14" s="300"/>
      <c r="C14" s="80">
        <f>SUM(C12:C13)</f>
        <v>0.16111111111111109</v>
      </c>
      <c r="D14" s="88">
        <f>SUM(D12:D13)</f>
        <v>0</v>
      </c>
    </row>
    <row r="15" spans="1:4" x14ac:dyDescent="0.2">
      <c r="A15" s="73"/>
      <c r="B15" s="74"/>
      <c r="C15" s="95"/>
      <c r="D15" s="76"/>
    </row>
    <row r="16" spans="1:4" x14ac:dyDescent="0.2">
      <c r="A16" s="316" t="s">
        <v>110</v>
      </c>
      <c r="B16" s="317"/>
      <c r="C16" s="317"/>
      <c r="D16" s="318"/>
    </row>
    <row r="17" spans="1:4" x14ac:dyDescent="0.2">
      <c r="A17" s="112" t="s">
        <v>111</v>
      </c>
      <c r="B17" s="108" t="s">
        <v>97</v>
      </c>
      <c r="C17" s="115" t="s">
        <v>105</v>
      </c>
      <c r="D17" s="112" t="s">
        <v>98</v>
      </c>
    </row>
    <row r="18" spans="1:4" x14ac:dyDescent="0.2">
      <c r="A18" s="77" t="s">
        <v>99</v>
      </c>
      <c r="B18" s="81" t="s">
        <v>112</v>
      </c>
      <c r="C18" s="79">
        <v>0.05</v>
      </c>
      <c r="D18" s="114">
        <f t="shared" ref="D18:D25" si="0">C18*($D$7+$D$14)</f>
        <v>0</v>
      </c>
    </row>
    <row r="19" spans="1:4" x14ac:dyDescent="0.2">
      <c r="A19" s="77" t="s">
        <v>107</v>
      </c>
      <c r="B19" s="82" t="s">
        <v>113</v>
      </c>
      <c r="C19" s="79">
        <v>2.5000000000000001E-2</v>
      </c>
      <c r="D19" s="114">
        <f t="shared" si="0"/>
        <v>0</v>
      </c>
    </row>
    <row r="20" spans="1:4" x14ac:dyDescent="0.2">
      <c r="A20" s="77" t="s">
        <v>114</v>
      </c>
      <c r="B20" s="82" t="s">
        <v>115</v>
      </c>
      <c r="C20" s="79">
        <v>0.03</v>
      </c>
      <c r="D20" s="114">
        <f t="shared" si="0"/>
        <v>0</v>
      </c>
    </row>
    <row r="21" spans="1:4" x14ac:dyDescent="0.2">
      <c r="A21" s="77" t="s">
        <v>116</v>
      </c>
      <c r="B21" s="82" t="s">
        <v>117</v>
      </c>
      <c r="C21" s="79">
        <v>1.4999999999999999E-2</v>
      </c>
      <c r="D21" s="114">
        <f t="shared" si="0"/>
        <v>0</v>
      </c>
    </row>
    <row r="22" spans="1:4" x14ac:dyDescent="0.2">
      <c r="A22" s="77" t="s">
        <v>118</v>
      </c>
      <c r="B22" s="82" t="s">
        <v>119</v>
      </c>
      <c r="C22" s="79">
        <v>0.01</v>
      </c>
      <c r="D22" s="114">
        <f t="shared" si="0"/>
        <v>0</v>
      </c>
    </row>
    <row r="23" spans="1:4" x14ac:dyDescent="0.2">
      <c r="A23" s="77" t="s">
        <v>120</v>
      </c>
      <c r="B23" s="78" t="s">
        <v>121</v>
      </c>
      <c r="C23" s="79">
        <v>6.0000000000000001E-3</v>
      </c>
      <c r="D23" s="114">
        <f t="shared" si="0"/>
        <v>0</v>
      </c>
    </row>
    <row r="24" spans="1:4" x14ac:dyDescent="0.2">
      <c r="A24" s="77" t="s">
        <v>122</v>
      </c>
      <c r="B24" s="82" t="s">
        <v>123</v>
      </c>
      <c r="C24" s="79">
        <v>2E-3</v>
      </c>
      <c r="D24" s="114">
        <f t="shared" si="0"/>
        <v>0</v>
      </c>
    </row>
    <row r="25" spans="1:4" x14ac:dyDescent="0.2">
      <c r="A25" s="77" t="s">
        <v>124</v>
      </c>
      <c r="B25" s="81" t="s">
        <v>125</v>
      </c>
      <c r="C25" s="79">
        <v>0.08</v>
      </c>
      <c r="D25" s="114">
        <f t="shared" si="0"/>
        <v>0</v>
      </c>
    </row>
    <row r="26" spans="1:4" x14ac:dyDescent="0.2">
      <c r="A26" s="308" t="s">
        <v>126</v>
      </c>
      <c r="B26" s="309"/>
      <c r="C26" s="117">
        <f>SUM(C18:C25)</f>
        <v>0.21800000000000003</v>
      </c>
      <c r="D26" s="118">
        <f>SUM(D18:D25)</f>
        <v>0</v>
      </c>
    </row>
    <row r="27" spans="1:4" x14ac:dyDescent="0.2">
      <c r="A27" s="73"/>
      <c r="B27" s="74"/>
      <c r="C27" s="119"/>
      <c r="D27" s="76"/>
    </row>
    <row r="28" spans="1:4" x14ac:dyDescent="0.2">
      <c r="A28" s="316" t="s">
        <v>127</v>
      </c>
      <c r="B28" s="317"/>
      <c r="C28" s="317"/>
      <c r="D28" s="318"/>
    </row>
    <row r="29" spans="1:4" x14ac:dyDescent="0.2">
      <c r="A29" s="112" t="s">
        <v>128</v>
      </c>
      <c r="B29" s="316" t="s">
        <v>97</v>
      </c>
      <c r="C29" s="318"/>
      <c r="D29" s="112" t="s">
        <v>98</v>
      </c>
    </row>
    <row r="30" spans="1:4" x14ac:dyDescent="0.2">
      <c r="A30" s="296" t="s">
        <v>99</v>
      </c>
      <c r="B30" s="83" t="s">
        <v>129</v>
      </c>
      <c r="C30" s="84"/>
      <c r="D30" s="85">
        <f>COMPOSICAO!D20*2*22</f>
        <v>242</v>
      </c>
    </row>
    <row r="31" spans="1:4" x14ac:dyDescent="0.2">
      <c r="A31" s="297"/>
      <c r="B31" s="83" t="s">
        <v>130</v>
      </c>
      <c r="C31" s="84"/>
      <c r="D31" s="85">
        <f>D6*COMPOSICAO!D21</f>
        <v>0</v>
      </c>
    </row>
    <row r="32" spans="1:4" x14ac:dyDescent="0.2">
      <c r="A32" s="298"/>
      <c r="B32" s="86" t="s">
        <v>131</v>
      </c>
      <c r="C32" s="87"/>
      <c r="D32" s="88">
        <f>IF(D30-D31&gt;0,D30-D31,0)</f>
        <v>242</v>
      </c>
    </row>
    <row r="33" spans="1:4" x14ac:dyDescent="0.2">
      <c r="A33" s="296" t="s">
        <v>107</v>
      </c>
      <c r="B33" s="83" t="s">
        <v>132</v>
      </c>
      <c r="C33" s="120"/>
      <c r="D33" s="85">
        <f>COMPOSICAO!D23*22</f>
        <v>814</v>
      </c>
    </row>
    <row r="34" spans="1:4" x14ac:dyDescent="0.2">
      <c r="A34" s="297"/>
      <c r="B34" s="83" t="s">
        <v>133</v>
      </c>
      <c r="C34" s="90">
        <v>0</v>
      </c>
      <c r="D34" s="85">
        <f>D33*C34</f>
        <v>0</v>
      </c>
    </row>
    <row r="35" spans="1:4" x14ac:dyDescent="0.2">
      <c r="A35" s="298"/>
      <c r="B35" s="86" t="s">
        <v>134</v>
      </c>
      <c r="C35" s="91"/>
      <c r="D35" s="88">
        <f>D33-D34</f>
        <v>814</v>
      </c>
    </row>
    <row r="36" spans="1:4" x14ac:dyDescent="0.2">
      <c r="A36" s="70" t="s">
        <v>114</v>
      </c>
      <c r="B36" s="83" t="s">
        <v>135</v>
      </c>
      <c r="C36" s="84"/>
      <c r="D36" s="92">
        <f>COMPOSICAO!D31</f>
        <v>184.85</v>
      </c>
    </row>
    <row r="37" spans="1:4" x14ac:dyDescent="0.2">
      <c r="A37" s="86" t="s">
        <v>136</v>
      </c>
      <c r="B37" s="110"/>
      <c r="C37" s="111"/>
      <c r="D37" s="88">
        <f>SUM(D32,D35,D36)</f>
        <v>1240.8499999999999</v>
      </c>
    </row>
    <row r="38" spans="1:4" x14ac:dyDescent="0.2">
      <c r="A38" s="73"/>
      <c r="B38" s="74"/>
      <c r="C38" s="75"/>
      <c r="D38" s="76"/>
    </row>
    <row r="39" spans="1:4" x14ac:dyDescent="0.2">
      <c r="A39" s="112">
        <v>2</v>
      </c>
      <c r="B39" s="121" t="s">
        <v>137</v>
      </c>
      <c r="C39" s="122"/>
      <c r="D39" s="112" t="s">
        <v>98</v>
      </c>
    </row>
    <row r="40" spans="1:4" x14ac:dyDescent="0.2">
      <c r="A40" s="70" t="s">
        <v>104</v>
      </c>
      <c r="B40" s="83" t="s">
        <v>138</v>
      </c>
      <c r="C40" s="123"/>
      <c r="D40" s="85">
        <f>D14</f>
        <v>0</v>
      </c>
    </row>
    <row r="41" spans="1:4" x14ac:dyDescent="0.2">
      <c r="A41" s="70" t="s">
        <v>111</v>
      </c>
      <c r="B41" s="83" t="s">
        <v>139</v>
      </c>
      <c r="C41" s="123"/>
      <c r="D41" s="85">
        <f>D26</f>
        <v>0</v>
      </c>
    </row>
    <row r="42" spans="1:4" x14ac:dyDescent="0.2">
      <c r="A42" s="70" t="s">
        <v>128</v>
      </c>
      <c r="B42" s="83" t="s">
        <v>140</v>
      </c>
      <c r="C42" s="123"/>
      <c r="D42" s="85">
        <f>D37</f>
        <v>1240.8499999999999</v>
      </c>
    </row>
    <row r="43" spans="1:4" x14ac:dyDescent="0.2">
      <c r="A43" s="299" t="s">
        <v>141</v>
      </c>
      <c r="B43" s="304"/>
      <c r="C43" s="124"/>
      <c r="D43" s="88">
        <f>SUM(D40:D42)</f>
        <v>1240.8499999999999</v>
      </c>
    </row>
    <row r="44" spans="1:4" x14ac:dyDescent="0.2">
      <c r="A44" s="73"/>
      <c r="B44" s="74"/>
      <c r="C44" s="75"/>
      <c r="D44" s="76"/>
    </row>
    <row r="45" spans="1:4" x14ac:dyDescent="0.2">
      <c r="A45" s="305" t="s">
        <v>142</v>
      </c>
      <c r="B45" s="306"/>
      <c r="C45" s="306"/>
      <c r="D45" s="307"/>
    </row>
    <row r="46" spans="1:4" x14ac:dyDescent="0.2">
      <c r="A46" s="112">
        <v>3</v>
      </c>
      <c r="B46" s="108" t="s">
        <v>97</v>
      </c>
      <c r="C46" s="125" t="s">
        <v>105</v>
      </c>
      <c r="D46" s="112" t="s">
        <v>98</v>
      </c>
    </row>
    <row r="47" spans="1:4" x14ac:dyDescent="0.2">
      <c r="A47" s="70" t="s">
        <v>99</v>
      </c>
      <c r="B47" s="83" t="s">
        <v>143</v>
      </c>
      <c r="C47" s="93">
        <v>4.1666666666666666E-3</v>
      </c>
      <c r="D47" s="114">
        <f t="shared" ref="D47:D52" si="1">C47*$D$7</f>
        <v>0</v>
      </c>
    </row>
    <row r="48" spans="1:4" x14ac:dyDescent="0.2">
      <c r="A48" s="70" t="s">
        <v>107</v>
      </c>
      <c r="B48" s="83" t="s">
        <v>144</v>
      </c>
      <c r="C48" s="93">
        <v>3.3333333333333332E-4</v>
      </c>
      <c r="D48" s="114">
        <f t="shared" si="1"/>
        <v>0</v>
      </c>
    </row>
    <row r="49" spans="1:4" x14ac:dyDescent="0.2">
      <c r="A49" s="77" t="s">
        <v>114</v>
      </c>
      <c r="B49" s="78" t="s">
        <v>145</v>
      </c>
      <c r="C49" s="93">
        <v>3.4399999999999993E-2</v>
      </c>
      <c r="D49" s="114">
        <f t="shared" si="1"/>
        <v>0</v>
      </c>
    </row>
    <row r="50" spans="1:4" x14ac:dyDescent="0.2">
      <c r="A50" s="70" t="s">
        <v>116</v>
      </c>
      <c r="B50" s="83" t="s">
        <v>146</v>
      </c>
      <c r="C50" s="93">
        <v>1.2444444444444444E-2</v>
      </c>
      <c r="D50" s="114">
        <f t="shared" si="1"/>
        <v>0</v>
      </c>
    </row>
    <row r="51" spans="1:4" x14ac:dyDescent="0.2">
      <c r="A51" s="70" t="s">
        <v>118</v>
      </c>
      <c r="B51" s="83" t="s">
        <v>147</v>
      </c>
      <c r="C51" s="93">
        <v>4.5631999999999999E-3</v>
      </c>
      <c r="D51" s="114">
        <f t="shared" si="1"/>
        <v>0</v>
      </c>
    </row>
    <row r="52" spans="1:4" x14ac:dyDescent="0.2">
      <c r="A52" s="70" t="s">
        <v>120</v>
      </c>
      <c r="B52" s="83" t="s">
        <v>148</v>
      </c>
      <c r="C52" s="93">
        <v>3.9680000000000005E-4</v>
      </c>
      <c r="D52" s="114">
        <f t="shared" si="1"/>
        <v>0</v>
      </c>
    </row>
    <row r="53" spans="1:4" x14ac:dyDescent="0.2">
      <c r="A53" s="299" t="s">
        <v>149</v>
      </c>
      <c r="B53" s="300"/>
      <c r="C53" s="94">
        <f>SUM(C47:C52)</f>
        <v>5.6304444444444435E-2</v>
      </c>
      <c r="D53" s="88">
        <f>SUM(D47:D52)</f>
        <v>0</v>
      </c>
    </row>
    <row r="54" spans="1:4" x14ac:dyDescent="0.2">
      <c r="A54" s="73"/>
      <c r="B54" s="74"/>
      <c r="C54" s="95"/>
      <c r="D54" s="76"/>
    </row>
    <row r="55" spans="1:4" x14ac:dyDescent="0.2">
      <c r="A55" s="305" t="s">
        <v>150</v>
      </c>
      <c r="B55" s="306"/>
      <c r="C55" s="306"/>
      <c r="D55" s="307"/>
    </row>
    <row r="56" spans="1:4" x14ac:dyDescent="0.2">
      <c r="A56" s="112">
        <v>4</v>
      </c>
      <c r="B56" s="108" t="s">
        <v>97</v>
      </c>
      <c r="C56" s="125" t="s">
        <v>105</v>
      </c>
      <c r="D56" s="112" t="s">
        <v>98</v>
      </c>
    </row>
    <row r="57" spans="1:4" x14ac:dyDescent="0.2">
      <c r="A57" s="299" t="s">
        <v>151</v>
      </c>
      <c r="B57" s="300"/>
      <c r="C57" s="96">
        <v>0</v>
      </c>
      <c r="D57" s="126">
        <v>0</v>
      </c>
    </row>
    <row r="58" spans="1:4" x14ac:dyDescent="0.2">
      <c r="A58" s="73"/>
      <c r="B58" s="74"/>
      <c r="C58" s="95"/>
      <c r="D58" s="76"/>
    </row>
    <row r="59" spans="1:4" x14ac:dyDescent="0.2">
      <c r="A59" s="305" t="s">
        <v>152</v>
      </c>
      <c r="B59" s="306"/>
      <c r="C59" s="306"/>
      <c r="D59" s="307"/>
    </row>
    <row r="60" spans="1:4" x14ac:dyDescent="0.2">
      <c r="A60" s="112">
        <v>5</v>
      </c>
      <c r="B60" s="127" t="s">
        <v>97</v>
      </c>
      <c r="C60" s="128"/>
      <c r="D60" s="129" t="s">
        <v>98</v>
      </c>
    </row>
    <row r="61" spans="1:4" x14ac:dyDescent="0.2">
      <c r="A61" s="86" t="s">
        <v>153</v>
      </c>
      <c r="B61" s="110"/>
      <c r="C61" s="87"/>
      <c r="D61" s="130">
        <v>0</v>
      </c>
    </row>
    <row r="62" spans="1:4" x14ac:dyDescent="0.2">
      <c r="A62" s="73"/>
      <c r="B62" s="74"/>
      <c r="C62" s="97"/>
      <c r="D62" s="76"/>
    </row>
    <row r="63" spans="1:4" x14ac:dyDescent="0.2">
      <c r="A63" s="305" t="s">
        <v>154</v>
      </c>
      <c r="B63" s="306"/>
      <c r="C63" s="306"/>
      <c r="D63" s="307"/>
    </row>
    <row r="64" spans="1:4" x14ac:dyDescent="0.2">
      <c r="A64" s="112">
        <v>6</v>
      </c>
      <c r="B64" s="108" t="s">
        <v>97</v>
      </c>
      <c r="C64" s="131" t="s">
        <v>105</v>
      </c>
      <c r="D64" s="112" t="s">
        <v>98</v>
      </c>
    </row>
    <row r="65" spans="1:4" x14ac:dyDescent="0.2">
      <c r="A65" s="98" t="s">
        <v>99</v>
      </c>
      <c r="B65" s="99" t="s">
        <v>155</v>
      </c>
      <c r="C65" s="100">
        <v>0.05</v>
      </c>
      <c r="D65" s="88">
        <f>C65*$D$81</f>
        <v>62.042499999999997</v>
      </c>
    </row>
    <row r="66" spans="1:4" x14ac:dyDescent="0.2">
      <c r="A66" s="98" t="s">
        <v>107</v>
      </c>
      <c r="B66" s="99" t="s">
        <v>156</v>
      </c>
      <c r="C66" s="100">
        <v>0.1</v>
      </c>
      <c r="D66" s="88">
        <f>C66*($D$81+$D$65)</f>
        <v>130.28925000000001</v>
      </c>
    </row>
    <row r="67" spans="1:4" x14ac:dyDescent="0.2">
      <c r="A67" s="98" t="s">
        <v>114</v>
      </c>
      <c r="B67" s="99" t="s">
        <v>157</v>
      </c>
      <c r="C67" s="100">
        <v>9.2499999999999999E-2</v>
      </c>
      <c r="D67" s="88">
        <f>((D65+D66+D81)/(1-C67))-(D65+D66+D81)</f>
        <v>146.08188636363639</v>
      </c>
    </row>
    <row r="68" spans="1:4" x14ac:dyDescent="0.2">
      <c r="A68" s="77" t="s">
        <v>158</v>
      </c>
      <c r="B68" s="101" t="s">
        <v>159</v>
      </c>
      <c r="C68" s="93">
        <v>6.4999999999999997E-3</v>
      </c>
      <c r="D68" s="88">
        <f>C68*$D$83</f>
        <v>0</v>
      </c>
    </row>
    <row r="69" spans="1:4" x14ac:dyDescent="0.2">
      <c r="A69" s="77" t="s">
        <v>160</v>
      </c>
      <c r="B69" s="101" t="s">
        <v>161</v>
      </c>
      <c r="C69" s="93">
        <v>0.03</v>
      </c>
      <c r="D69" s="88">
        <f>C69*$D$83</f>
        <v>0</v>
      </c>
    </row>
    <row r="70" spans="1:4" x14ac:dyDescent="0.2">
      <c r="A70" s="70" t="s">
        <v>162</v>
      </c>
      <c r="B70" s="71" t="s">
        <v>163</v>
      </c>
      <c r="C70" s="93">
        <v>0.02</v>
      </c>
      <c r="D70" s="88">
        <f>C70*$D$83</f>
        <v>0</v>
      </c>
    </row>
    <row r="71" spans="1:4" x14ac:dyDescent="0.2">
      <c r="A71" s="70" t="s">
        <v>164</v>
      </c>
      <c r="B71" s="102" t="s">
        <v>165</v>
      </c>
      <c r="C71" s="93">
        <v>3.5999999999999997E-2</v>
      </c>
      <c r="D71" s="88">
        <f>C71*$D$83</f>
        <v>0</v>
      </c>
    </row>
    <row r="72" spans="1:4" x14ac:dyDescent="0.2">
      <c r="A72" s="299" t="s">
        <v>166</v>
      </c>
      <c r="B72" s="300"/>
      <c r="C72" s="96">
        <f>SUM(C65:C67)</f>
        <v>0.24250000000000002</v>
      </c>
      <c r="D72" s="88">
        <f>SUM(D65:D67)</f>
        <v>338.41363636363639</v>
      </c>
    </row>
    <row r="73" spans="1:4" x14ac:dyDescent="0.2">
      <c r="A73" s="73"/>
      <c r="B73" s="74"/>
      <c r="C73" s="75"/>
      <c r="D73" s="76"/>
    </row>
    <row r="74" spans="1:4" x14ac:dyDescent="0.2">
      <c r="A74" s="301" t="s">
        <v>167</v>
      </c>
      <c r="B74" s="302"/>
      <c r="C74" s="302"/>
      <c r="D74" s="303"/>
    </row>
    <row r="75" spans="1:4" x14ac:dyDescent="0.2">
      <c r="A75" s="116" t="s">
        <v>168</v>
      </c>
      <c r="B75" s="132"/>
      <c r="C75" s="133"/>
      <c r="D75" s="112" t="s">
        <v>98</v>
      </c>
    </row>
    <row r="76" spans="1:4" x14ac:dyDescent="0.2">
      <c r="A76" s="70">
        <v>1</v>
      </c>
      <c r="B76" s="103" t="s">
        <v>169</v>
      </c>
      <c r="C76" s="104"/>
      <c r="D76" s="85">
        <f>D7</f>
        <v>0</v>
      </c>
    </row>
    <row r="77" spans="1:4" x14ac:dyDescent="0.2">
      <c r="A77" s="70">
        <v>2</v>
      </c>
      <c r="B77" s="103" t="s">
        <v>170</v>
      </c>
      <c r="C77" s="104"/>
      <c r="D77" s="85">
        <f>D43</f>
        <v>1240.8499999999999</v>
      </c>
    </row>
    <row r="78" spans="1:4" x14ac:dyDescent="0.2">
      <c r="A78" s="70">
        <v>3</v>
      </c>
      <c r="B78" s="103" t="s">
        <v>171</v>
      </c>
      <c r="C78" s="104"/>
      <c r="D78" s="85">
        <f>D53</f>
        <v>0</v>
      </c>
    </row>
    <row r="79" spans="1:4" x14ac:dyDescent="0.2">
      <c r="A79" s="70">
        <v>4</v>
      </c>
      <c r="B79" s="103" t="s">
        <v>172</v>
      </c>
      <c r="C79" s="104"/>
      <c r="D79" s="85">
        <v>0</v>
      </c>
    </row>
    <row r="80" spans="1:4" x14ac:dyDescent="0.2">
      <c r="A80" s="70">
        <v>5</v>
      </c>
      <c r="B80" s="103" t="s">
        <v>173</v>
      </c>
      <c r="C80" s="104"/>
      <c r="D80" s="85">
        <v>0</v>
      </c>
    </row>
    <row r="81" spans="1:4" x14ac:dyDescent="0.2">
      <c r="A81" s="134" t="s">
        <v>174</v>
      </c>
      <c r="B81" s="110"/>
      <c r="C81" s="111"/>
      <c r="D81" s="88">
        <f>SUM(D76:D80)</f>
        <v>1240.8499999999999</v>
      </c>
    </row>
    <row r="82" spans="1:4" x14ac:dyDescent="0.2">
      <c r="A82" s="70">
        <v>6</v>
      </c>
      <c r="B82" s="103" t="s">
        <v>175</v>
      </c>
      <c r="C82" s="104"/>
      <c r="D82" s="85">
        <f>D72</f>
        <v>338.41363636363639</v>
      </c>
    </row>
    <row r="83" spans="1:4" x14ac:dyDescent="0.2">
      <c r="A83" s="299" t="s">
        <v>176</v>
      </c>
      <c r="B83" s="304"/>
      <c r="C83" s="300"/>
      <c r="D83" s="135">
        <f>IF(D7=0,0,SUM(D81:D82))</f>
        <v>0</v>
      </c>
    </row>
    <row r="84" spans="1:4" x14ac:dyDescent="0.2">
      <c r="C84" s="105" t="s">
        <v>177</v>
      </c>
      <c r="D84" s="106" t="e">
        <f>ROUNDUP(D83/D76,2)</f>
        <v>#DIV/0!</v>
      </c>
    </row>
    <row r="85" spans="1:4" x14ac:dyDescent="0.2"/>
    <row r="86" spans="1:4" hidden="1" x14ac:dyDescent="0.2">
      <c r="D86" s="137"/>
    </row>
  </sheetData>
  <mergeCells count="22">
    <mergeCell ref="B29:C29"/>
    <mergeCell ref="A30:A32"/>
    <mergeCell ref="A63:D63"/>
    <mergeCell ref="A33:A35"/>
    <mergeCell ref="A72:B72"/>
    <mergeCell ref="A74:D74"/>
    <mergeCell ref="A83:C83"/>
    <mergeCell ref="A43:B43"/>
    <mergeCell ref="A45:D45"/>
    <mergeCell ref="A53:B53"/>
    <mergeCell ref="A55:D55"/>
    <mergeCell ref="A57:B57"/>
    <mergeCell ref="A59:D59"/>
    <mergeCell ref="A14:B14"/>
    <mergeCell ref="A16:D16"/>
    <mergeCell ref="A26:B26"/>
    <mergeCell ref="A28:D28"/>
    <mergeCell ref="A1:D1"/>
    <mergeCell ref="A3:D3"/>
    <mergeCell ref="A4:D4"/>
    <mergeCell ref="A9:D9"/>
    <mergeCell ref="A10:D10"/>
  </mergeCells>
  <conditionalFormatting sqref="B69">
    <cfRule type="expression" dxfId="17" priority="1">
      <formula>$D$81=0</formula>
    </cfRule>
  </conditionalFormatting>
  <pageMargins left="0.511811024" right="0.511811024" top="0.78740157499999996" bottom="0.78740157499999996" header="0.31496062000000002" footer="0.3149606200000000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60A301-2542-428E-9498-5D44D758C791}">
  <sheetPr>
    <tabColor rgb="FFFF0000"/>
  </sheetPr>
  <dimension ref="A1:D86"/>
  <sheetViews>
    <sheetView zoomScaleNormal="100" workbookViewId="0">
      <selection sqref="A1:D1"/>
    </sheetView>
  </sheetViews>
  <sheetFormatPr defaultColWidth="0" defaultRowHeight="12" zeroHeight="1" x14ac:dyDescent="0.2"/>
  <cols>
    <col min="1" max="1" width="5.85546875" style="89" customWidth="1"/>
    <col min="2" max="2" width="83.28515625" style="89" customWidth="1"/>
    <col min="3" max="3" width="12.42578125" style="89" customWidth="1"/>
    <col min="4" max="4" width="15.42578125" style="89" customWidth="1"/>
    <col min="5" max="5" width="9.140625" style="89" hidden="1" customWidth="1"/>
    <col min="6" max="16384" width="9.140625" style="89" hidden="1"/>
  </cols>
  <sheetData>
    <row r="1" spans="1:4" ht="18.75" thickBot="1" x14ac:dyDescent="0.25">
      <c r="A1" s="319" t="str">
        <f>Perfis!B19</f>
        <v>Líder Técnico de Desenvolvimento</v>
      </c>
      <c r="B1" s="294"/>
      <c r="C1" s="294"/>
      <c r="D1" s="295"/>
    </row>
    <row r="2" spans="1:4" x14ac:dyDescent="0.2">
      <c r="A2" s="136"/>
      <c r="B2" s="136"/>
      <c r="C2" s="136"/>
      <c r="D2" s="136"/>
    </row>
    <row r="3" spans="1:4" ht="18" x14ac:dyDescent="0.2">
      <c r="A3" s="313" t="s">
        <v>95</v>
      </c>
      <c r="B3" s="314"/>
      <c r="C3" s="314"/>
      <c r="D3" s="315"/>
    </row>
    <row r="4" spans="1:4" x14ac:dyDescent="0.2">
      <c r="A4" s="305" t="s">
        <v>96</v>
      </c>
      <c r="B4" s="306"/>
      <c r="C4" s="306"/>
      <c r="D4" s="307"/>
    </row>
    <row r="5" spans="1:4" x14ac:dyDescent="0.2">
      <c r="A5" s="107">
        <v>1</v>
      </c>
      <c r="B5" s="108" t="s">
        <v>97</v>
      </c>
      <c r="C5" s="109"/>
      <c r="D5" s="107" t="s">
        <v>98</v>
      </c>
    </row>
    <row r="6" spans="1:4" x14ac:dyDescent="0.2">
      <c r="A6" s="70" t="s">
        <v>99</v>
      </c>
      <c r="B6" s="71" t="s">
        <v>100</v>
      </c>
      <c r="C6" s="72">
        <v>1</v>
      </c>
      <c r="D6" s="85">
        <f>_xlfn.XLOOKUP(A1,Perfis!B3:B35,Perfis!C3:C35)</f>
        <v>0</v>
      </c>
    </row>
    <row r="7" spans="1:4" x14ac:dyDescent="0.2">
      <c r="A7" s="86" t="s">
        <v>101</v>
      </c>
      <c r="B7" s="110"/>
      <c r="C7" s="111"/>
      <c r="D7" s="88">
        <f>SUM(D6)</f>
        <v>0</v>
      </c>
    </row>
    <row r="8" spans="1:4" x14ac:dyDescent="0.2">
      <c r="A8" s="73"/>
      <c r="B8" s="74"/>
      <c r="C8" s="75"/>
      <c r="D8" s="76"/>
    </row>
    <row r="9" spans="1:4" x14ac:dyDescent="0.2">
      <c r="A9" s="305" t="s">
        <v>102</v>
      </c>
      <c r="B9" s="306"/>
      <c r="C9" s="306"/>
      <c r="D9" s="307"/>
    </row>
    <row r="10" spans="1:4" x14ac:dyDescent="0.2">
      <c r="A10" s="316" t="s">
        <v>103</v>
      </c>
      <c r="B10" s="317"/>
      <c r="C10" s="317"/>
      <c r="D10" s="318"/>
    </row>
    <row r="11" spans="1:4" x14ac:dyDescent="0.2">
      <c r="A11" s="112" t="s">
        <v>104</v>
      </c>
      <c r="B11" s="108" t="s">
        <v>97</v>
      </c>
      <c r="C11" s="113" t="s">
        <v>105</v>
      </c>
      <c r="D11" s="112" t="s">
        <v>98</v>
      </c>
    </row>
    <row r="12" spans="1:4" x14ac:dyDescent="0.2">
      <c r="A12" s="77" t="s">
        <v>99</v>
      </c>
      <c r="B12" s="78" t="s">
        <v>106</v>
      </c>
      <c r="C12" s="79">
        <v>8.3333333333333329E-2</v>
      </c>
      <c r="D12" s="114">
        <f>C12*$D$7</f>
        <v>0</v>
      </c>
    </row>
    <row r="13" spans="1:4" x14ac:dyDescent="0.2">
      <c r="A13" s="77" t="s">
        <v>107</v>
      </c>
      <c r="B13" s="78" t="s">
        <v>108</v>
      </c>
      <c r="C13" s="79">
        <v>7.7777777777777779E-2</v>
      </c>
      <c r="D13" s="114">
        <f>C13*$D$7</f>
        <v>0</v>
      </c>
    </row>
    <row r="14" spans="1:4" x14ac:dyDescent="0.2">
      <c r="A14" s="299" t="s">
        <v>109</v>
      </c>
      <c r="B14" s="300"/>
      <c r="C14" s="80">
        <f>SUM(C12:C13)</f>
        <v>0.16111111111111109</v>
      </c>
      <c r="D14" s="88">
        <f>SUM(D12:D13)</f>
        <v>0</v>
      </c>
    </row>
    <row r="15" spans="1:4" x14ac:dyDescent="0.2">
      <c r="A15" s="73"/>
      <c r="B15" s="74"/>
      <c r="C15" s="95"/>
      <c r="D15" s="76"/>
    </row>
    <row r="16" spans="1:4" x14ac:dyDescent="0.2">
      <c r="A16" s="316" t="s">
        <v>110</v>
      </c>
      <c r="B16" s="317"/>
      <c r="C16" s="317"/>
      <c r="D16" s="318"/>
    </row>
    <row r="17" spans="1:4" x14ac:dyDescent="0.2">
      <c r="A17" s="112" t="s">
        <v>111</v>
      </c>
      <c r="B17" s="108" t="s">
        <v>97</v>
      </c>
      <c r="C17" s="115" t="s">
        <v>105</v>
      </c>
      <c r="D17" s="112" t="s">
        <v>98</v>
      </c>
    </row>
    <row r="18" spans="1:4" x14ac:dyDescent="0.2">
      <c r="A18" s="77" t="s">
        <v>99</v>
      </c>
      <c r="B18" s="81" t="s">
        <v>112</v>
      </c>
      <c r="C18" s="79">
        <v>0.05</v>
      </c>
      <c r="D18" s="114">
        <f t="shared" ref="D18:D25" si="0">C18*($D$7+$D$14)</f>
        <v>0</v>
      </c>
    </row>
    <row r="19" spans="1:4" x14ac:dyDescent="0.2">
      <c r="A19" s="77" t="s">
        <v>107</v>
      </c>
      <c r="B19" s="82" t="s">
        <v>113</v>
      </c>
      <c r="C19" s="79">
        <v>2.5000000000000001E-2</v>
      </c>
      <c r="D19" s="114">
        <f t="shared" si="0"/>
        <v>0</v>
      </c>
    </row>
    <row r="20" spans="1:4" x14ac:dyDescent="0.2">
      <c r="A20" s="77" t="s">
        <v>114</v>
      </c>
      <c r="B20" s="82" t="s">
        <v>115</v>
      </c>
      <c r="C20" s="79">
        <v>0.03</v>
      </c>
      <c r="D20" s="114">
        <f t="shared" si="0"/>
        <v>0</v>
      </c>
    </row>
    <row r="21" spans="1:4" x14ac:dyDescent="0.2">
      <c r="A21" s="77" t="s">
        <v>116</v>
      </c>
      <c r="B21" s="82" t="s">
        <v>117</v>
      </c>
      <c r="C21" s="79">
        <v>1.4999999999999999E-2</v>
      </c>
      <c r="D21" s="114">
        <f t="shared" si="0"/>
        <v>0</v>
      </c>
    </row>
    <row r="22" spans="1:4" x14ac:dyDescent="0.2">
      <c r="A22" s="77" t="s">
        <v>118</v>
      </c>
      <c r="B22" s="82" t="s">
        <v>119</v>
      </c>
      <c r="C22" s="79">
        <v>0.01</v>
      </c>
      <c r="D22" s="114">
        <f t="shared" si="0"/>
        <v>0</v>
      </c>
    </row>
    <row r="23" spans="1:4" x14ac:dyDescent="0.2">
      <c r="A23" s="77" t="s">
        <v>120</v>
      </c>
      <c r="B23" s="78" t="s">
        <v>121</v>
      </c>
      <c r="C23" s="79">
        <v>6.0000000000000001E-3</v>
      </c>
      <c r="D23" s="114">
        <f t="shared" si="0"/>
        <v>0</v>
      </c>
    </row>
    <row r="24" spans="1:4" x14ac:dyDescent="0.2">
      <c r="A24" s="77" t="s">
        <v>122</v>
      </c>
      <c r="B24" s="82" t="s">
        <v>123</v>
      </c>
      <c r="C24" s="79">
        <v>2E-3</v>
      </c>
      <c r="D24" s="114">
        <f t="shared" si="0"/>
        <v>0</v>
      </c>
    </row>
    <row r="25" spans="1:4" x14ac:dyDescent="0.2">
      <c r="A25" s="77" t="s">
        <v>124</v>
      </c>
      <c r="B25" s="81" t="s">
        <v>125</v>
      </c>
      <c r="C25" s="79">
        <v>0.08</v>
      </c>
      <c r="D25" s="114">
        <f t="shared" si="0"/>
        <v>0</v>
      </c>
    </row>
    <row r="26" spans="1:4" x14ac:dyDescent="0.2">
      <c r="A26" s="308" t="s">
        <v>126</v>
      </c>
      <c r="B26" s="309"/>
      <c r="C26" s="117">
        <f>SUM(C18:C25)</f>
        <v>0.21800000000000003</v>
      </c>
      <c r="D26" s="118">
        <f>SUM(D18:D25)</f>
        <v>0</v>
      </c>
    </row>
    <row r="27" spans="1:4" x14ac:dyDescent="0.2">
      <c r="A27" s="73"/>
      <c r="B27" s="74"/>
      <c r="C27" s="119"/>
      <c r="D27" s="76"/>
    </row>
    <row r="28" spans="1:4" x14ac:dyDescent="0.2">
      <c r="A28" s="316" t="s">
        <v>127</v>
      </c>
      <c r="B28" s="317"/>
      <c r="C28" s="317"/>
      <c r="D28" s="318"/>
    </row>
    <row r="29" spans="1:4" x14ac:dyDescent="0.2">
      <c r="A29" s="112" t="s">
        <v>128</v>
      </c>
      <c r="B29" s="316" t="s">
        <v>97</v>
      </c>
      <c r="C29" s="318"/>
      <c r="D29" s="112" t="s">
        <v>98</v>
      </c>
    </row>
    <row r="30" spans="1:4" x14ac:dyDescent="0.2">
      <c r="A30" s="296" t="s">
        <v>99</v>
      </c>
      <c r="B30" s="83" t="s">
        <v>129</v>
      </c>
      <c r="C30" s="84"/>
      <c r="D30" s="85">
        <f>COMPOSICAO!D20*2*22</f>
        <v>242</v>
      </c>
    </row>
    <row r="31" spans="1:4" x14ac:dyDescent="0.2">
      <c r="A31" s="297"/>
      <c r="B31" s="83" t="s">
        <v>130</v>
      </c>
      <c r="C31" s="84"/>
      <c r="D31" s="85">
        <f>D6*COMPOSICAO!D21</f>
        <v>0</v>
      </c>
    </row>
    <row r="32" spans="1:4" x14ac:dyDescent="0.2">
      <c r="A32" s="298"/>
      <c r="B32" s="86" t="s">
        <v>131</v>
      </c>
      <c r="C32" s="87"/>
      <c r="D32" s="88">
        <f>IF(D30-D31&gt;0,D30-D31,0)</f>
        <v>242</v>
      </c>
    </row>
    <row r="33" spans="1:4" x14ac:dyDescent="0.2">
      <c r="A33" s="296" t="s">
        <v>107</v>
      </c>
      <c r="B33" s="83" t="s">
        <v>132</v>
      </c>
      <c r="C33" s="120"/>
      <c r="D33" s="85">
        <f>COMPOSICAO!D23*22</f>
        <v>814</v>
      </c>
    </row>
    <row r="34" spans="1:4" x14ac:dyDescent="0.2">
      <c r="A34" s="297"/>
      <c r="B34" s="83" t="s">
        <v>133</v>
      </c>
      <c r="C34" s="90">
        <v>0</v>
      </c>
      <c r="D34" s="85">
        <f>D33*C34</f>
        <v>0</v>
      </c>
    </row>
    <row r="35" spans="1:4" x14ac:dyDescent="0.2">
      <c r="A35" s="298"/>
      <c r="B35" s="86" t="s">
        <v>134</v>
      </c>
      <c r="C35" s="91"/>
      <c r="D35" s="88">
        <f>D33-D34</f>
        <v>814</v>
      </c>
    </row>
    <row r="36" spans="1:4" x14ac:dyDescent="0.2">
      <c r="A36" s="70" t="s">
        <v>114</v>
      </c>
      <c r="B36" s="83" t="s">
        <v>135</v>
      </c>
      <c r="C36" s="84"/>
      <c r="D36" s="92">
        <f>COMPOSICAO!D31</f>
        <v>184.85</v>
      </c>
    </row>
    <row r="37" spans="1:4" x14ac:dyDescent="0.2">
      <c r="A37" s="86" t="s">
        <v>136</v>
      </c>
      <c r="B37" s="110"/>
      <c r="C37" s="111"/>
      <c r="D37" s="88">
        <f>SUM(D32,D35,D36)</f>
        <v>1240.8499999999999</v>
      </c>
    </row>
    <row r="38" spans="1:4" x14ac:dyDescent="0.2">
      <c r="A38" s="73"/>
      <c r="B38" s="74"/>
      <c r="C38" s="75"/>
      <c r="D38" s="76"/>
    </row>
    <row r="39" spans="1:4" x14ac:dyDescent="0.2">
      <c r="A39" s="112">
        <v>2</v>
      </c>
      <c r="B39" s="121" t="s">
        <v>137</v>
      </c>
      <c r="C39" s="122"/>
      <c r="D39" s="112" t="s">
        <v>98</v>
      </c>
    </row>
    <row r="40" spans="1:4" x14ac:dyDescent="0.2">
      <c r="A40" s="70" t="s">
        <v>104</v>
      </c>
      <c r="B40" s="83" t="s">
        <v>138</v>
      </c>
      <c r="C40" s="123"/>
      <c r="D40" s="85">
        <f>D14</f>
        <v>0</v>
      </c>
    </row>
    <row r="41" spans="1:4" x14ac:dyDescent="0.2">
      <c r="A41" s="70" t="s">
        <v>111</v>
      </c>
      <c r="B41" s="83" t="s">
        <v>139</v>
      </c>
      <c r="C41" s="123"/>
      <c r="D41" s="85">
        <f>D26</f>
        <v>0</v>
      </c>
    </row>
    <row r="42" spans="1:4" x14ac:dyDescent="0.2">
      <c r="A42" s="70" t="s">
        <v>128</v>
      </c>
      <c r="B42" s="83" t="s">
        <v>140</v>
      </c>
      <c r="C42" s="123"/>
      <c r="D42" s="85">
        <f>D37</f>
        <v>1240.8499999999999</v>
      </c>
    </row>
    <row r="43" spans="1:4" x14ac:dyDescent="0.2">
      <c r="A43" s="299" t="s">
        <v>141</v>
      </c>
      <c r="B43" s="304"/>
      <c r="C43" s="124"/>
      <c r="D43" s="88">
        <f>SUM(D40:D42)</f>
        <v>1240.8499999999999</v>
      </c>
    </row>
    <row r="44" spans="1:4" x14ac:dyDescent="0.2">
      <c r="A44" s="73"/>
      <c r="B44" s="74"/>
      <c r="C44" s="75"/>
      <c r="D44" s="76"/>
    </row>
    <row r="45" spans="1:4" x14ac:dyDescent="0.2">
      <c r="A45" s="305" t="s">
        <v>142</v>
      </c>
      <c r="B45" s="306"/>
      <c r="C45" s="306"/>
      <c r="D45" s="307"/>
    </row>
    <row r="46" spans="1:4" x14ac:dyDescent="0.2">
      <c r="A46" s="112">
        <v>3</v>
      </c>
      <c r="B46" s="108" t="s">
        <v>97</v>
      </c>
      <c r="C46" s="125" t="s">
        <v>105</v>
      </c>
      <c r="D46" s="112" t="s">
        <v>98</v>
      </c>
    </row>
    <row r="47" spans="1:4" x14ac:dyDescent="0.2">
      <c r="A47" s="70" t="s">
        <v>99</v>
      </c>
      <c r="B47" s="83" t="s">
        <v>143</v>
      </c>
      <c r="C47" s="93">
        <v>4.1666666666666666E-3</v>
      </c>
      <c r="D47" s="114">
        <f t="shared" ref="D47:D52" si="1">C47*$D$7</f>
        <v>0</v>
      </c>
    </row>
    <row r="48" spans="1:4" x14ac:dyDescent="0.2">
      <c r="A48" s="70" t="s">
        <v>107</v>
      </c>
      <c r="B48" s="83" t="s">
        <v>144</v>
      </c>
      <c r="C48" s="93">
        <v>3.3333333333333332E-4</v>
      </c>
      <c r="D48" s="114">
        <f t="shared" si="1"/>
        <v>0</v>
      </c>
    </row>
    <row r="49" spans="1:4" x14ac:dyDescent="0.2">
      <c r="A49" s="77" t="s">
        <v>114</v>
      </c>
      <c r="B49" s="78" t="s">
        <v>145</v>
      </c>
      <c r="C49" s="93">
        <v>3.4399999999999993E-2</v>
      </c>
      <c r="D49" s="114">
        <f t="shared" si="1"/>
        <v>0</v>
      </c>
    </row>
    <row r="50" spans="1:4" x14ac:dyDescent="0.2">
      <c r="A50" s="70" t="s">
        <v>116</v>
      </c>
      <c r="B50" s="83" t="s">
        <v>146</v>
      </c>
      <c r="C50" s="93">
        <v>1.2444444444444444E-2</v>
      </c>
      <c r="D50" s="114">
        <f t="shared" si="1"/>
        <v>0</v>
      </c>
    </row>
    <row r="51" spans="1:4" x14ac:dyDescent="0.2">
      <c r="A51" s="70" t="s">
        <v>118</v>
      </c>
      <c r="B51" s="83" t="s">
        <v>147</v>
      </c>
      <c r="C51" s="93">
        <v>4.5631999999999999E-3</v>
      </c>
      <c r="D51" s="114">
        <f t="shared" si="1"/>
        <v>0</v>
      </c>
    </row>
    <row r="52" spans="1:4" x14ac:dyDescent="0.2">
      <c r="A52" s="70" t="s">
        <v>120</v>
      </c>
      <c r="B52" s="83" t="s">
        <v>148</v>
      </c>
      <c r="C52" s="93">
        <v>3.9680000000000005E-4</v>
      </c>
      <c r="D52" s="114">
        <f t="shared" si="1"/>
        <v>0</v>
      </c>
    </row>
    <row r="53" spans="1:4" x14ac:dyDescent="0.2">
      <c r="A53" s="299" t="s">
        <v>149</v>
      </c>
      <c r="B53" s="300"/>
      <c r="C53" s="94">
        <f>SUM(C47:C52)</f>
        <v>5.6304444444444435E-2</v>
      </c>
      <c r="D53" s="88">
        <f>SUM(D47:D52)</f>
        <v>0</v>
      </c>
    </row>
    <row r="54" spans="1:4" x14ac:dyDescent="0.2">
      <c r="A54" s="73"/>
      <c r="B54" s="74"/>
      <c r="C54" s="95"/>
      <c r="D54" s="76"/>
    </row>
    <row r="55" spans="1:4" x14ac:dyDescent="0.2">
      <c r="A55" s="305" t="s">
        <v>150</v>
      </c>
      <c r="B55" s="306"/>
      <c r="C55" s="306"/>
      <c r="D55" s="307"/>
    </row>
    <row r="56" spans="1:4" x14ac:dyDescent="0.2">
      <c r="A56" s="112">
        <v>4</v>
      </c>
      <c r="B56" s="108" t="s">
        <v>97</v>
      </c>
      <c r="C56" s="125" t="s">
        <v>105</v>
      </c>
      <c r="D56" s="112" t="s">
        <v>98</v>
      </c>
    </row>
    <row r="57" spans="1:4" x14ac:dyDescent="0.2">
      <c r="A57" s="299" t="s">
        <v>151</v>
      </c>
      <c r="B57" s="300"/>
      <c r="C57" s="96">
        <v>0</v>
      </c>
      <c r="D57" s="126">
        <v>0</v>
      </c>
    </row>
    <row r="58" spans="1:4" x14ac:dyDescent="0.2">
      <c r="A58" s="73"/>
      <c r="B58" s="74"/>
      <c r="C58" s="95"/>
      <c r="D58" s="76"/>
    </row>
    <row r="59" spans="1:4" x14ac:dyDescent="0.2">
      <c r="A59" s="305" t="s">
        <v>152</v>
      </c>
      <c r="B59" s="306"/>
      <c r="C59" s="306"/>
      <c r="D59" s="307"/>
    </row>
    <row r="60" spans="1:4" x14ac:dyDescent="0.2">
      <c r="A60" s="112">
        <v>5</v>
      </c>
      <c r="B60" s="127" t="s">
        <v>97</v>
      </c>
      <c r="C60" s="128"/>
      <c r="D60" s="129" t="s">
        <v>98</v>
      </c>
    </row>
    <row r="61" spans="1:4" x14ac:dyDescent="0.2">
      <c r="A61" s="86" t="s">
        <v>153</v>
      </c>
      <c r="B61" s="110"/>
      <c r="C61" s="87"/>
      <c r="D61" s="130">
        <v>0</v>
      </c>
    </row>
    <row r="62" spans="1:4" x14ac:dyDescent="0.2">
      <c r="A62" s="73"/>
      <c r="B62" s="74"/>
      <c r="C62" s="97"/>
      <c r="D62" s="76"/>
    </row>
    <row r="63" spans="1:4" x14ac:dyDescent="0.2">
      <c r="A63" s="305" t="s">
        <v>154</v>
      </c>
      <c r="B63" s="306"/>
      <c r="C63" s="306"/>
      <c r="D63" s="307"/>
    </row>
    <row r="64" spans="1:4" x14ac:dyDescent="0.2">
      <c r="A64" s="112">
        <v>6</v>
      </c>
      <c r="B64" s="108" t="s">
        <v>97</v>
      </c>
      <c r="C64" s="131" t="s">
        <v>105</v>
      </c>
      <c r="D64" s="112" t="s">
        <v>98</v>
      </c>
    </row>
    <row r="65" spans="1:4" x14ac:dyDescent="0.2">
      <c r="A65" s="98" t="s">
        <v>99</v>
      </c>
      <c r="B65" s="99" t="s">
        <v>155</v>
      </c>
      <c r="C65" s="100">
        <v>0.05</v>
      </c>
      <c r="D65" s="88">
        <f>C65*$D$81</f>
        <v>62.042499999999997</v>
      </c>
    </row>
    <row r="66" spans="1:4" x14ac:dyDescent="0.2">
      <c r="A66" s="98" t="s">
        <v>107</v>
      </c>
      <c r="B66" s="99" t="s">
        <v>156</v>
      </c>
      <c r="C66" s="100">
        <v>0.1</v>
      </c>
      <c r="D66" s="88">
        <f>C66*($D$81+$D$65)</f>
        <v>130.28925000000001</v>
      </c>
    </row>
    <row r="67" spans="1:4" x14ac:dyDescent="0.2">
      <c r="A67" s="98" t="s">
        <v>114</v>
      </c>
      <c r="B67" s="99" t="s">
        <v>157</v>
      </c>
      <c r="C67" s="100">
        <v>9.2499999999999999E-2</v>
      </c>
      <c r="D67" s="88">
        <f>((D65+D66+D81)/(1-C67))-(D65+D66+D81)</f>
        <v>146.08188636363639</v>
      </c>
    </row>
    <row r="68" spans="1:4" x14ac:dyDescent="0.2">
      <c r="A68" s="77" t="s">
        <v>158</v>
      </c>
      <c r="B68" s="101" t="s">
        <v>159</v>
      </c>
      <c r="C68" s="93">
        <v>6.4999999999999997E-3</v>
      </c>
      <c r="D68" s="88">
        <f>C68*$D$83</f>
        <v>0</v>
      </c>
    </row>
    <row r="69" spans="1:4" x14ac:dyDescent="0.2">
      <c r="A69" s="77" t="s">
        <v>160</v>
      </c>
      <c r="B69" s="101" t="s">
        <v>161</v>
      </c>
      <c r="C69" s="93">
        <v>0.03</v>
      </c>
      <c r="D69" s="88">
        <f>C69*$D$83</f>
        <v>0</v>
      </c>
    </row>
    <row r="70" spans="1:4" x14ac:dyDescent="0.2">
      <c r="A70" s="70" t="s">
        <v>162</v>
      </c>
      <c r="B70" s="71" t="s">
        <v>163</v>
      </c>
      <c r="C70" s="93">
        <v>0.02</v>
      </c>
      <c r="D70" s="88">
        <f>C70*$D$83</f>
        <v>0</v>
      </c>
    </row>
    <row r="71" spans="1:4" x14ac:dyDescent="0.2">
      <c r="A71" s="70" t="s">
        <v>164</v>
      </c>
      <c r="B71" s="102" t="s">
        <v>165</v>
      </c>
      <c r="C71" s="93">
        <v>3.5999999999999997E-2</v>
      </c>
      <c r="D71" s="88">
        <f>C71*$D$83</f>
        <v>0</v>
      </c>
    </row>
    <row r="72" spans="1:4" x14ac:dyDescent="0.2">
      <c r="A72" s="299" t="s">
        <v>166</v>
      </c>
      <c r="B72" s="300"/>
      <c r="C72" s="96">
        <f>SUM(C65:C67)</f>
        <v>0.24250000000000002</v>
      </c>
      <c r="D72" s="88">
        <f>SUM(D65:D67)</f>
        <v>338.41363636363639</v>
      </c>
    </row>
    <row r="73" spans="1:4" x14ac:dyDescent="0.2">
      <c r="A73" s="73"/>
      <c r="B73" s="74"/>
      <c r="C73" s="75"/>
      <c r="D73" s="76"/>
    </row>
    <row r="74" spans="1:4" x14ac:dyDescent="0.2">
      <c r="A74" s="301" t="s">
        <v>167</v>
      </c>
      <c r="B74" s="302"/>
      <c r="C74" s="302"/>
      <c r="D74" s="303"/>
    </row>
    <row r="75" spans="1:4" x14ac:dyDescent="0.2">
      <c r="A75" s="116" t="s">
        <v>168</v>
      </c>
      <c r="B75" s="132"/>
      <c r="C75" s="133"/>
      <c r="D75" s="112" t="s">
        <v>98</v>
      </c>
    </row>
    <row r="76" spans="1:4" x14ac:dyDescent="0.2">
      <c r="A76" s="70">
        <v>1</v>
      </c>
      <c r="B76" s="103" t="s">
        <v>169</v>
      </c>
      <c r="C76" s="104"/>
      <c r="D76" s="85">
        <f>D7</f>
        <v>0</v>
      </c>
    </row>
    <row r="77" spans="1:4" x14ac:dyDescent="0.2">
      <c r="A77" s="70">
        <v>2</v>
      </c>
      <c r="B77" s="103" t="s">
        <v>170</v>
      </c>
      <c r="C77" s="104"/>
      <c r="D77" s="85">
        <f>D43</f>
        <v>1240.8499999999999</v>
      </c>
    </row>
    <row r="78" spans="1:4" x14ac:dyDescent="0.2">
      <c r="A78" s="70">
        <v>3</v>
      </c>
      <c r="B78" s="103" t="s">
        <v>171</v>
      </c>
      <c r="C78" s="104"/>
      <c r="D78" s="85">
        <f>D53</f>
        <v>0</v>
      </c>
    </row>
    <row r="79" spans="1:4" x14ac:dyDescent="0.2">
      <c r="A79" s="70">
        <v>4</v>
      </c>
      <c r="B79" s="103" t="s">
        <v>172</v>
      </c>
      <c r="C79" s="104"/>
      <c r="D79" s="85">
        <v>0</v>
      </c>
    </row>
    <row r="80" spans="1:4" x14ac:dyDescent="0.2">
      <c r="A80" s="70">
        <v>5</v>
      </c>
      <c r="B80" s="103" t="s">
        <v>173</v>
      </c>
      <c r="C80" s="104"/>
      <c r="D80" s="85">
        <v>0</v>
      </c>
    </row>
    <row r="81" spans="1:4" x14ac:dyDescent="0.2">
      <c r="A81" s="134" t="s">
        <v>174</v>
      </c>
      <c r="B81" s="110"/>
      <c r="C81" s="111"/>
      <c r="D81" s="88">
        <f>SUM(D76:D80)</f>
        <v>1240.8499999999999</v>
      </c>
    </row>
    <row r="82" spans="1:4" x14ac:dyDescent="0.2">
      <c r="A82" s="70">
        <v>6</v>
      </c>
      <c r="B82" s="103" t="s">
        <v>175</v>
      </c>
      <c r="C82" s="104"/>
      <c r="D82" s="85">
        <f>D72</f>
        <v>338.41363636363639</v>
      </c>
    </row>
    <row r="83" spans="1:4" x14ac:dyDescent="0.2">
      <c r="A83" s="299" t="s">
        <v>176</v>
      </c>
      <c r="B83" s="304"/>
      <c r="C83" s="300"/>
      <c r="D83" s="135">
        <f>IF(D7=0,0,SUM(D81:D82))</f>
        <v>0</v>
      </c>
    </row>
    <row r="84" spans="1:4" x14ac:dyDescent="0.2">
      <c r="C84" s="105" t="s">
        <v>177</v>
      </c>
      <c r="D84" s="106" t="e">
        <f>ROUNDUP(D83/D76,2)</f>
        <v>#DIV/0!</v>
      </c>
    </row>
    <row r="85" spans="1:4" x14ac:dyDescent="0.2"/>
    <row r="86" spans="1:4" hidden="1" x14ac:dyDescent="0.2">
      <c r="D86" s="137"/>
    </row>
  </sheetData>
  <mergeCells count="22">
    <mergeCell ref="B29:C29"/>
    <mergeCell ref="A30:A32"/>
    <mergeCell ref="A63:D63"/>
    <mergeCell ref="A33:A35"/>
    <mergeCell ref="A72:B72"/>
    <mergeCell ref="A74:D74"/>
    <mergeCell ref="A83:C83"/>
    <mergeCell ref="A43:B43"/>
    <mergeCell ref="A45:D45"/>
    <mergeCell ref="A53:B53"/>
    <mergeCell ref="A55:D55"/>
    <mergeCell ref="A57:B57"/>
    <mergeCell ref="A59:D59"/>
    <mergeCell ref="A14:B14"/>
    <mergeCell ref="A16:D16"/>
    <mergeCell ref="A26:B26"/>
    <mergeCell ref="A28:D28"/>
    <mergeCell ref="A1:D1"/>
    <mergeCell ref="A3:D3"/>
    <mergeCell ref="A4:D4"/>
    <mergeCell ref="A9:D9"/>
    <mergeCell ref="A10:D10"/>
  </mergeCells>
  <conditionalFormatting sqref="B69">
    <cfRule type="expression" dxfId="16" priority="1">
      <formula>$D$81=0</formula>
    </cfRule>
  </conditionalFormatting>
  <pageMargins left="0.511811024" right="0.511811024" top="0.78740157499999996" bottom="0.78740157499999996" header="0.31496062000000002" footer="0.3149606200000000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271999-B356-4AF2-9C57-BD97423528E6}">
  <sheetPr>
    <tabColor rgb="FFFF0000"/>
  </sheetPr>
  <dimension ref="A1:D86"/>
  <sheetViews>
    <sheetView zoomScaleNormal="100" workbookViewId="0">
      <selection sqref="A1:D1"/>
    </sheetView>
  </sheetViews>
  <sheetFormatPr defaultColWidth="0" defaultRowHeight="12" zeroHeight="1" x14ac:dyDescent="0.2"/>
  <cols>
    <col min="1" max="1" width="5.85546875" style="89" customWidth="1"/>
    <col min="2" max="2" width="83.28515625" style="89" customWidth="1"/>
    <col min="3" max="3" width="12.42578125" style="89" customWidth="1"/>
    <col min="4" max="4" width="15.42578125" style="89" customWidth="1"/>
    <col min="5" max="5" width="9.140625" style="89" hidden="1" customWidth="1"/>
    <col min="6" max="16384" width="9.140625" style="89" hidden="1"/>
  </cols>
  <sheetData>
    <row r="1" spans="1:4" ht="18.75" thickBot="1" x14ac:dyDescent="0.25">
      <c r="A1" s="319" t="str">
        <f>Perfis!B20</f>
        <v>Scrum Master</v>
      </c>
      <c r="B1" s="294"/>
      <c r="C1" s="294"/>
      <c r="D1" s="295"/>
    </row>
    <row r="2" spans="1:4" x14ac:dyDescent="0.2">
      <c r="A2" s="136"/>
      <c r="B2" s="136"/>
      <c r="C2" s="136"/>
      <c r="D2" s="136"/>
    </row>
    <row r="3" spans="1:4" ht="18" x14ac:dyDescent="0.2">
      <c r="A3" s="313" t="s">
        <v>95</v>
      </c>
      <c r="B3" s="314"/>
      <c r="C3" s="314"/>
      <c r="D3" s="315"/>
    </row>
    <row r="4" spans="1:4" x14ac:dyDescent="0.2">
      <c r="A4" s="305" t="s">
        <v>96</v>
      </c>
      <c r="B4" s="306"/>
      <c r="C4" s="306"/>
      <c r="D4" s="307"/>
    </row>
    <row r="5" spans="1:4" x14ac:dyDescent="0.2">
      <c r="A5" s="107">
        <v>1</v>
      </c>
      <c r="B5" s="108" t="s">
        <v>97</v>
      </c>
      <c r="C5" s="109"/>
      <c r="D5" s="107" t="s">
        <v>98</v>
      </c>
    </row>
    <row r="6" spans="1:4" x14ac:dyDescent="0.2">
      <c r="A6" s="70" t="s">
        <v>99</v>
      </c>
      <c r="B6" s="71" t="s">
        <v>100</v>
      </c>
      <c r="C6" s="72">
        <v>1</v>
      </c>
      <c r="D6" s="85">
        <f>_xlfn.XLOOKUP(A1,Perfis!B3:B35,Perfis!C3:C35)</f>
        <v>0</v>
      </c>
    </row>
    <row r="7" spans="1:4" x14ac:dyDescent="0.2">
      <c r="A7" s="86" t="s">
        <v>101</v>
      </c>
      <c r="B7" s="110"/>
      <c r="C7" s="111"/>
      <c r="D7" s="88">
        <f>SUM(D6)</f>
        <v>0</v>
      </c>
    </row>
    <row r="8" spans="1:4" x14ac:dyDescent="0.2">
      <c r="A8" s="73"/>
      <c r="B8" s="74"/>
      <c r="C8" s="75"/>
      <c r="D8" s="76"/>
    </row>
    <row r="9" spans="1:4" x14ac:dyDescent="0.2">
      <c r="A9" s="305" t="s">
        <v>102</v>
      </c>
      <c r="B9" s="306"/>
      <c r="C9" s="306"/>
      <c r="D9" s="307"/>
    </row>
    <row r="10" spans="1:4" x14ac:dyDescent="0.2">
      <c r="A10" s="316" t="s">
        <v>103</v>
      </c>
      <c r="B10" s="317"/>
      <c r="C10" s="317"/>
      <c r="D10" s="318"/>
    </row>
    <row r="11" spans="1:4" x14ac:dyDescent="0.2">
      <c r="A11" s="112" t="s">
        <v>104</v>
      </c>
      <c r="B11" s="108" t="s">
        <v>97</v>
      </c>
      <c r="C11" s="113" t="s">
        <v>105</v>
      </c>
      <c r="D11" s="112" t="s">
        <v>98</v>
      </c>
    </row>
    <row r="12" spans="1:4" x14ac:dyDescent="0.2">
      <c r="A12" s="77" t="s">
        <v>99</v>
      </c>
      <c r="B12" s="78" t="s">
        <v>106</v>
      </c>
      <c r="C12" s="79">
        <v>8.3333333333333329E-2</v>
      </c>
      <c r="D12" s="114">
        <f>C12*$D$7</f>
        <v>0</v>
      </c>
    </row>
    <row r="13" spans="1:4" x14ac:dyDescent="0.2">
      <c r="A13" s="77" t="s">
        <v>107</v>
      </c>
      <c r="B13" s="78" t="s">
        <v>108</v>
      </c>
      <c r="C13" s="79">
        <v>7.7777777777777779E-2</v>
      </c>
      <c r="D13" s="114">
        <f>C13*$D$7</f>
        <v>0</v>
      </c>
    </row>
    <row r="14" spans="1:4" x14ac:dyDescent="0.2">
      <c r="A14" s="299" t="s">
        <v>109</v>
      </c>
      <c r="B14" s="300"/>
      <c r="C14" s="80">
        <f>SUM(C12:C13)</f>
        <v>0.16111111111111109</v>
      </c>
      <c r="D14" s="88">
        <f>SUM(D12:D13)</f>
        <v>0</v>
      </c>
    </row>
    <row r="15" spans="1:4" x14ac:dyDescent="0.2">
      <c r="A15" s="73"/>
      <c r="B15" s="74"/>
      <c r="C15" s="95"/>
      <c r="D15" s="76"/>
    </row>
    <row r="16" spans="1:4" x14ac:dyDescent="0.2">
      <c r="A16" s="316" t="s">
        <v>110</v>
      </c>
      <c r="B16" s="317"/>
      <c r="C16" s="317"/>
      <c r="D16" s="318"/>
    </row>
    <row r="17" spans="1:4" x14ac:dyDescent="0.2">
      <c r="A17" s="112" t="s">
        <v>111</v>
      </c>
      <c r="B17" s="108" t="s">
        <v>97</v>
      </c>
      <c r="C17" s="115" t="s">
        <v>105</v>
      </c>
      <c r="D17" s="112" t="s">
        <v>98</v>
      </c>
    </row>
    <row r="18" spans="1:4" x14ac:dyDescent="0.2">
      <c r="A18" s="77" t="s">
        <v>99</v>
      </c>
      <c r="B18" s="81" t="s">
        <v>112</v>
      </c>
      <c r="C18" s="79">
        <v>0.05</v>
      </c>
      <c r="D18" s="114">
        <f t="shared" ref="D18:D25" si="0">C18*($D$7+$D$14)</f>
        <v>0</v>
      </c>
    </row>
    <row r="19" spans="1:4" x14ac:dyDescent="0.2">
      <c r="A19" s="77" t="s">
        <v>107</v>
      </c>
      <c r="B19" s="82" t="s">
        <v>113</v>
      </c>
      <c r="C19" s="79">
        <v>2.5000000000000001E-2</v>
      </c>
      <c r="D19" s="114">
        <f t="shared" si="0"/>
        <v>0</v>
      </c>
    </row>
    <row r="20" spans="1:4" x14ac:dyDescent="0.2">
      <c r="A20" s="77" t="s">
        <v>114</v>
      </c>
      <c r="B20" s="82" t="s">
        <v>115</v>
      </c>
      <c r="C20" s="79">
        <v>0.03</v>
      </c>
      <c r="D20" s="114">
        <f t="shared" si="0"/>
        <v>0</v>
      </c>
    </row>
    <row r="21" spans="1:4" x14ac:dyDescent="0.2">
      <c r="A21" s="77" t="s">
        <v>116</v>
      </c>
      <c r="B21" s="82" t="s">
        <v>117</v>
      </c>
      <c r="C21" s="79">
        <v>1.4999999999999999E-2</v>
      </c>
      <c r="D21" s="114">
        <f t="shared" si="0"/>
        <v>0</v>
      </c>
    </row>
    <row r="22" spans="1:4" x14ac:dyDescent="0.2">
      <c r="A22" s="77" t="s">
        <v>118</v>
      </c>
      <c r="B22" s="82" t="s">
        <v>119</v>
      </c>
      <c r="C22" s="79">
        <v>0.01</v>
      </c>
      <c r="D22" s="114">
        <f t="shared" si="0"/>
        <v>0</v>
      </c>
    </row>
    <row r="23" spans="1:4" x14ac:dyDescent="0.2">
      <c r="A23" s="77" t="s">
        <v>120</v>
      </c>
      <c r="B23" s="78" t="s">
        <v>121</v>
      </c>
      <c r="C23" s="79">
        <v>6.0000000000000001E-3</v>
      </c>
      <c r="D23" s="114">
        <f t="shared" si="0"/>
        <v>0</v>
      </c>
    </row>
    <row r="24" spans="1:4" x14ac:dyDescent="0.2">
      <c r="A24" s="77" t="s">
        <v>122</v>
      </c>
      <c r="B24" s="82" t="s">
        <v>123</v>
      </c>
      <c r="C24" s="79">
        <v>2E-3</v>
      </c>
      <c r="D24" s="114">
        <f t="shared" si="0"/>
        <v>0</v>
      </c>
    </row>
    <row r="25" spans="1:4" x14ac:dyDescent="0.2">
      <c r="A25" s="77" t="s">
        <v>124</v>
      </c>
      <c r="B25" s="81" t="s">
        <v>125</v>
      </c>
      <c r="C25" s="79">
        <v>0.08</v>
      </c>
      <c r="D25" s="114">
        <f t="shared" si="0"/>
        <v>0</v>
      </c>
    </row>
    <row r="26" spans="1:4" x14ac:dyDescent="0.2">
      <c r="A26" s="308" t="s">
        <v>126</v>
      </c>
      <c r="B26" s="309"/>
      <c r="C26" s="117">
        <f>SUM(C18:C25)</f>
        <v>0.21800000000000003</v>
      </c>
      <c r="D26" s="118">
        <f>SUM(D18:D25)</f>
        <v>0</v>
      </c>
    </row>
    <row r="27" spans="1:4" x14ac:dyDescent="0.2">
      <c r="A27" s="73"/>
      <c r="B27" s="74"/>
      <c r="C27" s="119"/>
      <c r="D27" s="76"/>
    </row>
    <row r="28" spans="1:4" x14ac:dyDescent="0.2">
      <c r="A28" s="316" t="s">
        <v>127</v>
      </c>
      <c r="B28" s="317"/>
      <c r="C28" s="317"/>
      <c r="D28" s="318"/>
    </row>
    <row r="29" spans="1:4" x14ac:dyDescent="0.2">
      <c r="A29" s="112" t="s">
        <v>128</v>
      </c>
      <c r="B29" s="316" t="s">
        <v>97</v>
      </c>
      <c r="C29" s="318"/>
      <c r="D29" s="112" t="s">
        <v>98</v>
      </c>
    </row>
    <row r="30" spans="1:4" x14ac:dyDescent="0.2">
      <c r="A30" s="296" t="s">
        <v>99</v>
      </c>
      <c r="B30" s="83" t="s">
        <v>129</v>
      </c>
      <c r="C30" s="84"/>
      <c r="D30" s="85">
        <f>COMPOSICAO!D20*2*22</f>
        <v>242</v>
      </c>
    </row>
    <row r="31" spans="1:4" x14ac:dyDescent="0.2">
      <c r="A31" s="297"/>
      <c r="B31" s="83" t="s">
        <v>130</v>
      </c>
      <c r="C31" s="84"/>
      <c r="D31" s="85">
        <f>D6*COMPOSICAO!D21</f>
        <v>0</v>
      </c>
    </row>
    <row r="32" spans="1:4" x14ac:dyDescent="0.2">
      <c r="A32" s="298"/>
      <c r="B32" s="86" t="s">
        <v>131</v>
      </c>
      <c r="C32" s="87"/>
      <c r="D32" s="88">
        <f>IF(D30-D31&gt;0,D30-D31,0)</f>
        <v>242</v>
      </c>
    </row>
    <row r="33" spans="1:4" x14ac:dyDescent="0.2">
      <c r="A33" s="296" t="s">
        <v>107</v>
      </c>
      <c r="B33" s="83" t="s">
        <v>132</v>
      </c>
      <c r="C33" s="120"/>
      <c r="D33" s="85">
        <f>COMPOSICAO!D23*22</f>
        <v>814</v>
      </c>
    </row>
    <row r="34" spans="1:4" x14ac:dyDescent="0.2">
      <c r="A34" s="297"/>
      <c r="B34" s="83" t="s">
        <v>133</v>
      </c>
      <c r="C34" s="90">
        <v>0</v>
      </c>
      <c r="D34" s="85">
        <f>D33*C34</f>
        <v>0</v>
      </c>
    </row>
    <row r="35" spans="1:4" x14ac:dyDescent="0.2">
      <c r="A35" s="298"/>
      <c r="B35" s="86" t="s">
        <v>134</v>
      </c>
      <c r="C35" s="91"/>
      <c r="D35" s="88">
        <f>D33-D34</f>
        <v>814</v>
      </c>
    </row>
    <row r="36" spans="1:4" x14ac:dyDescent="0.2">
      <c r="A36" s="70" t="s">
        <v>114</v>
      </c>
      <c r="B36" s="83" t="s">
        <v>135</v>
      </c>
      <c r="C36" s="84"/>
      <c r="D36" s="92">
        <f>COMPOSICAO!D31</f>
        <v>184.85</v>
      </c>
    </row>
    <row r="37" spans="1:4" x14ac:dyDescent="0.2">
      <c r="A37" s="86" t="s">
        <v>136</v>
      </c>
      <c r="B37" s="110"/>
      <c r="C37" s="111"/>
      <c r="D37" s="88">
        <f>SUM(D32,D35,D36)</f>
        <v>1240.8499999999999</v>
      </c>
    </row>
    <row r="38" spans="1:4" x14ac:dyDescent="0.2">
      <c r="A38" s="73"/>
      <c r="B38" s="74"/>
      <c r="C38" s="75"/>
      <c r="D38" s="76"/>
    </row>
    <row r="39" spans="1:4" x14ac:dyDescent="0.2">
      <c r="A39" s="112">
        <v>2</v>
      </c>
      <c r="B39" s="121" t="s">
        <v>137</v>
      </c>
      <c r="C39" s="122"/>
      <c r="D39" s="112" t="s">
        <v>98</v>
      </c>
    </row>
    <row r="40" spans="1:4" x14ac:dyDescent="0.2">
      <c r="A40" s="70" t="s">
        <v>104</v>
      </c>
      <c r="B40" s="83" t="s">
        <v>138</v>
      </c>
      <c r="C40" s="123"/>
      <c r="D40" s="85">
        <f>D14</f>
        <v>0</v>
      </c>
    </row>
    <row r="41" spans="1:4" x14ac:dyDescent="0.2">
      <c r="A41" s="70" t="s">
        <v>111</v>
      </c>
      <c r="B41" s="83" t="s">
        <v>139</v>
      </c>
      <c r="C41" s="123"/>
      <c r="D41" s="85">
        <f>D26</f>
        <v>0</v>
      </c>
    </row>
    <row r="42" spans="1:4" x14ac:dyDescent="0.2">
      <c r="A42" s="70" t="s">
        <v>128</v>
      </c>
      <c r="B42" s="83" t="s">
        <v>140</v>
      </c>
      <c r="C42" s="123"/>
      <c r="D42" s="85">
        <f>D37</f>
        <v>1240.8499999999999</v>
      </c>
    </row>
    <row r="43" spans="1:4" x14ac:dyDescent="0.2">
      <c r="A43" s="299" t="s">
        <v>141</v>
      </c>
      <c r="B43" s="304"/>
      <c r="C43" s="124"/>
      <c r="D43" s="88">
        <f>SUM(D40:D42)</f>
        <v>1240.8499999999999</v>
      </c>
    </row>
    <row r="44" spans="1:4" x14ac:dyDescent="0.2">
      <c r="A44" s="73"/>
      <c r="B44" s="74"/>
      <c r="C44" s="75"/>
      <c r="D44" s="76"/>
    </row>
    <row r="45" spans="1:4" x14ac:dyDescent="0.2">
      <c r="A45" s="305" t="s">
        <v>142</v>
      </c>
      <c r="B45" s="306"/>
      <c r="C45" s="306"/>
      <c r="D45" s="307"/>
    </row>
    <row r="46" spans="1:4" x14ac:dyDescent="0.2">
      <c r="A46" s="112">
        <v>3</v>
      </c>
      <c r="B46" s="108" t="s">
        <v>97</v>
      </c>
      <c r="C46" s="125" t="s">
        <v>105</v>
      </c>
      <c r="D46" s="112" t="s">
        <v>98</v>
      </c>
    </row>
    <row r="47" spans="1:4" x14ac:dyDescent="0.2">
      <c r="A47" s="70" t="s">
        <v>99</v>
      </c>
      <c r="B47" s="83" t="s">
        <v>143</v>
      </c>
      <c r="C47" s="93">
        <v>4.1666666666666666E-3</v>
      </c>
      <c r="D47" s="114">
        <f t="shared" ref="D47:D52" si="1">C47*$D$7</f>
        <v>0</v>
      </c>
    </row>
    <row r="48" spans="1:4" x14ac:dyDescent="0.2">
      <c r="A48" s="70" t="s">
        <v>107</v>
      </c>
      <c r="B48" s="83" t="s">
        <v>144</v>
      </c>
      <c r="C48" s="93">
        <v>3.3333333333333332E-4</v>
      </c>
      <c r="D48" s="114">
        <f t="shared" si="1"/>
        <v>0</v>
      </c>
    </row>
    <row r="49" spans="1:4" x14ac:dyDescent="0.2">
      <c r="A49" s="77" t="s">
        <v>114</v>
      </c>
      <c r="B49" s="78" t="s">
        <v>145</v>
      </c>
      <c r="C49" s="93">
        <v>3.4399999999999993E-2</v>
      </c>
      <c r="D49" s="114">
        <f t="shared" si="1"/>
        <v>0</v>
      </c>
    </row>
    <row r="50" spans="1:4" x14ac:dyDescent="0.2">
      <c r="A50" s="70" t="s">
        <v>116</v>
      </c>
      <c r="B50" s="83" t="s">
        <v>146</v>
      </c>
      <c r="C50" s="93">
        <v>1.2444444444444444E-2</v>
      </c>
      <c r="D50" s="114">
        <f t="shared" si="1"/>
        <v>0</v>
      </c>
    </row>
    <row r="51" spans="1:4" x14ac:dyDescent="0.2">
      <c r="A51" s="70" t="s">
        <v>118</v>
      </c>
      <c r="B51" s="83" t="s">
        <v>147</v>
      </c>
      <c r="C51" s="93">
        <v>4.5631999999999999E-3</v>
      </c>
      <c r="D51" s="114">
        <f t="shared" si="1"/>
        <v>0</v>
      </c>
    </row>
    <row r="52" spans="1:4" x14ac:dyDescent="0.2">
      <c r="A52" s="70" t="s">
        <v>120</v>
      </c>
      <c r="B52" s="83" t="s">
        <v>148</v>
      </c>
      <c r="C52" s="93">
        <v>3.9680000000000005E-4</v>
      </c>
      <c r="D52" s="114">
        <f t="shared" si="1"/>
        <v>0</v>
      </c>
    </row>
    <row r="53" spans="1:4" x14ac:dyDescent="0.2">
      <c r="A53" s="299" t="s">
        <v>149</v>
      </c>
      <c r="B53" s="300"/>
      <c r="C53" s="94">
        <f>SUM(C47:C52)</f>
        <v>5.6304444444444435E-2</v>
      </c>
      <c r="D53" s="88">
        <f>SUM(D47:D52)</f>
        <v>0</v>
      </c>
    </row>
    <row r="54" spans="1:4" x14ac:dyDescent="0.2">
      <c r="A54" s="73"/>
      <c r="B54" s="74"/>
      <c r="C54" s="95"/>
      <c r="D54" s="76"/>
    </row>
    <row r="55" spans="1:4" x14ac:dyDescent="0.2">
      <c r="A55" s="305" t="s">
        <v>150</v>
      </c>
      <c r="B55" s="306"/>
      <c r="C55" s="306"/>
      <c r="D55" s="307"/>
    </row>
    <row r="56" spans="1:4" x14ac:dyDescent="0.2">
      <c r="A56" s="112">
        <v>4</v>
      </c>
      <c r="B56" s="108" t="s">
        <v>97</v>
      </c>
      <c r="C56" s="125" t="s">
        <v>105</v>
      </c>
      <c r="D56" s="112" t="s">
        <v>98</v>
      </c>
    </row>
    <row r="57" spans="1:4" x14ac:dyDescent="0.2">
      <c r="A57" s="299" t="s">
        <v>151</v>
      </c>
      <c r="B57" s="300"/>
      <c r="C57" s="96">
        <v>0</v>
      </c>
      <c r="D57" s="126">
        <v>0</v>
      </c>
    </row>
    <row r="58" spans="1:4" x14ac:dyDescent="0.2">
      <c r="A58" s="73"/>
      <c r="B58" s="74"/>
      <c r="C58" s="95"/>
      <c r="D58" s="76"/>
    </row>
    <row r="59" spans="1:4" x14ac:dyDescent="0.2">
      <c r="A59" s="305" t="s">
        <v>152</v>
      </c>
      <c r="B59" s="306"/>
      <c r="C59" s="306"/>
      <c r="D59" s="307"/>
    </row>
    <row r="60" spans="1:4" x14ac:dyDescent="0.2">
      <c r="A60" s="112">
        <v>5</v>
      </c>
      <c r="B60" s="127" t="s">
        <v>97</v>
      </c>
      <c r="C60" s="128"/>
      <c r="D60" s="129" t="s">
        <v>98</v>
      </c>
    </row>
    <row r="61" spans="1:4" x14ac:dyDescent="0.2">
      <c r="A61" s="86" t="s">
        <v>153</v>
      </c>
      <c r="B61" s="110"/>
      <c r="C61" s="87"/>
      <c r="D61" s="130">
        <v>0</v>
      </c>
    </row>
    <row r="62" spans="1:4" x14ac:dyDescent="0.2">
      <c r="A62" s="73"/>
      <c r="B62" s="74"/>
      <c r="C62" s="97"/>
      <c r="D62" s="76"/>
    </row>
    <row r="63" spans="1:4" x14ac:dyDescent="0.2">
      <c r="A63" s="305" t="s">
        <v>154</v>
      </c>
      <c r="B63" s="306"/>
      <c r="C63" s="306"/>
      <c r="D63" s="307"/>
    </row>
    <row r="64" spans="1:4" x14ac:dyDescent="0.2">
      <c r="A64" s="112">
        <v>6</v>
      </c>
      <c r="B64" s="108" t="s">
        <v>97</v>
      </c>
      <c r="C64" s="131" t="s">
        <v>105</v>
      </c>
      <c r="D64" s="112" t="s">
        <v>98</v>
      </c>
    </row>
    <row r="65" spans="1:4" x14ac:dyDescent="0.2">
      <c r="A65" s="98" t="s">
        <v>99</v>
      </c>
      <c r="B65" s="99" t="s">
        <v>155</v>
      </c>
      <c r="C65" s="100">
        <v>0.05</v>
      </c>
      <c r="D65" s="88">
        <f>C65*$D$81</f>
        <v>62.042499999999997</v>
      </c>
    </row>
    <row r="66" spans="1:4" x14ac:dyDescent="0.2">
      <c r="A66" s="98" t="s">
        <v>107</v>
      </c>
      <c r="B66" s="99" t="s">
        <v>156</v>
      </c>
      <c r="C66" s="100">
        <v>0.1</v>
      </c>
      <c r="D66" s="88">
        <f>C66*($D$81+$D$65)</f>
        <v>130.28925000000001</v>
      </c>
    </row>
    <row r="67" spans="1:4" x14ac:dyDescent="0.2">
      <c r="A67" s="98" t="s">
        <v>114</v>
      </c>
      <c r="B67" s="99" t="s">
        <v>157</v>
      </c>
      <c r="C67" s="100">
        <v>9.2499999999999999E-2</v>
      </c>
      <c r="D67" s="88">
        <f>((D65+D66+D81)/(1-C67))-(D65+D66+D81)</f>
        <v>146.08188636363639</v>
      </c>
    </row>
    <row r="68" spans="1:4" x14ac:dyDescent="0.2">
      <c r="A68" s="77" t="s">
        <v>158</v>
      </c>
      <c r="B68" s="101" t="s">
        <v>159</v>
      </c>
      <c r="C68" s="93">
        <v>6.4999999999999997E-3</v>
      </c>
      <c r="D68" s="88">
        <f>C68*$D$83</f>
        <v>0</v>
      </c>
    </row>
    <row r="69" spans="1:4" x14ac:dyDescent="0.2">
      <c r="A69" s="77" t="s">
        <v>160</v>
      </c>
      <c r="B69" s="101" t="s">
        <v>161</v>
      </c>
      <c r="C69" s="93">
        <v>0.03</v>
      </c>
      <c r="D69" s="88">
        <f>C69*$D$83</f>
        <v>0</v>
      </c>
    </row>
    <row r="70" spans="1:4" x14ac:dyDescent="0.2">
      <c r="A70" s="70" t="s">
        <v>162</v>
      </c>
      <c r="B70" s="71" t="s">
        <v>163</v>
      </c>
      <c r="C70" s="93">
        <v>0.02</v>
      </c>
      <c r="D70" s="88">
        <f>C70*$D$83</f>
        <v>0</v>
      </c>
    </row>
    <row r="71" spans="1:4" x14ac:dyDescent="0.2">
      <c r="A71" s="70" t="s">
        <v>164</v>
      </c>
      <c r="B71" s="102" t="s">
        <v>165</v>
      </c>
      <c r="C71" s="93">
        <v>3.5999999999999997E-2</v>
      </c>
      <c r="D71" s="88">
        <f>C71*$D$83</f>
        <v>0</v>
      </c>
    </row>
    <row r="72" spans="1:4" x14ac:dyDescent="0.2">
      <c r="A72" s="299" t="s">
        <v>166</v>
      </c>
      <c r="B72" s="300"/>
      <c r="C72" s="96">
        <f>SUM(C65:C67)</f>
        <v>0.24250000000000002</v>
      </c>
      <c r="D72" s="88">
        <f>SUM(D65:D67)</f>
        <v>338.41363636363639</v>
      </c>
    </row>
    <row r="73" spans="1:4" x14ac:dyDescent="0.2">
      <c r="A73" s="73"/>
      <c r="B73" s="74"/>
      <c r="C73" s="75"/>
      <c r="D73" s="76"/>
    </row>
    <row r="74" spans="1:4" x14ac:dyDescent="0.2">
      <c r="A74" s="301" t="s">
        <v>167</v>
      </c>
      <c r="B74" s="302"/>
      <c r="C74" s="302"/>
      <c r="D74" s="303"/>
    </row>
    <row r="75" spans="1:4" x14ac:dyDescent="0.2">
      <c r="A75" s="116" t="s">
        <v>168</v>
      </c>
      <c r="B75" s="132"/>
      <c r="C75" s="133"/>
      <c r="D75" s="112" t="s">
        <v>98</v>
      </c>
    </row>
    <row r="76" spans="1:4" x14ac:dyDescent="0.2">
      <c r="A76" s="70">
        <v>1</v>
      </c>
      <c r="B76" s="103" t="s">
        <v>169</v>
      </c>
      <c r="C76" s="104"/>
      <c r="D76" s="85">
        <f>D7</f>
        <v>0</v>
      </c>
    </row>
    <row r="77" spans="1:4" x14ac:dyDescent="0.2">
      <c r="A77" s="70">
        <v>2</v>
      </c>
      <c r="B77" s="103" t="s">
        <v>170</v>
      </c>
      <c r="C77" s="104"/>
      <c r="D77" s="85">
        <f>D43</f>
        <v>1240.8499999999999</v>
      </c>
    </row>
    <row r="78" spans="1:4" x14ac:dyDescent="0.2">
      <c r="A78" s="70">
        <v>3</v>
      </c>
      <c r="B78" s="103" t="s">
        <v>171</v>
      </c>
      <c r="C78" s="104"/>
      <c r="D78" s="85">
        <f>D53</f>
        <v>0</v>
      </c>
    </row>
    <row r="79" spans="1:4" x14ac:dyDescent="0.2">
      <c r="A79" s="70">
        <v>4</v>
      </c>
      <c r="B79" s="103" t="s">
        <v>172</v>
      </c>
      <c r="C79" s="104"/>
      <c r="D79" s="85">
        <v>0</v>
      </c>
    </row>
    <row r="80" spans="1:4" x14ac:dyDescent="0.2">
      <c r="A80" s="70">
        <v>5</v>
      </c>
      <c r="B80" s="103" t="s">
        <v>173</v>
      </c>
      <c r="C80" s="104"/>
      <c r="D80" s="85">
        <v>0</v>
      </c>
    </row>
    <row r="81" spans="1:4" x14ac:dyDescent="0.2">
      <c r="A81" s="134" t="s">
        <v>174</v>
      </c>
      <c r="B81" s="110"/>
      <c r="C81" s="111"/>
      <c r="D81" s="88">
        <f>SUM(D76:D80)</f>
        <v>1240.8499999999999</v>
      </c>
    </row>
    <row r="82" spans="1:4" x14ac:dyDescent="0.2">
      <c r="A82" s="70">
        <v>6</v>
      </c>
      <c r="B82" s="103" t="s">
        <v>175</v>
      </c>
      <c r="C82" s="104"/>
      <c r="D82" s="85">
        <f>D72</f>
        <v>338.41363636363639</v>
      </c>
    </row>
    <row r="83" spans="1:4" x14ac:dyDescent="0.2">
      <c r="A83" s="299" t="s">
        <v>176</v>
      </c>
      <c r="B83" s="304"/>
      <c r="C83" s="300"/>
      <c r="D83" s="135">
        <f>IF(D7=0,0,SUM(D81:D82))</f>
        <v>0</v>
      </c>
    </row>
    <row r="84" spans="1:4" x14ac:dyDescent="0.2">
      <c r="C84" s="105" t="s">
        <v>177</v>
      </c>
      <c r="D84" s="106" t="e">
        <f>ROUNDUP(D83/D76,2)</f>
        <v>#DIV/0!</v>
      </c>
    </row>
    <row r="85" spans="1:4" x14ac:dyDescent="0.2"/>
    <row r="86" spans="1:4" hidden="1" x14ac:dyDescent="0.2">
      <c r="D86" s="137"/>
    </row>
  </sheetData>
  <mergeCells count="22">
    <mergeCell ref="B29:C29"/>
    <mergeCell ref="A30:A32"/>
    <mergeCell ref="A63:D63"/>
    <mergeCell ref="A33:A35"/>
    <mergeCell ref="A72:B72"/>
    <mergeCell ref="A74:D74"/>
    <mergeCell ref="A83:C83"/>
    <mergeCell ref="A43:B43"/>
    <mergeCell ref="A45:D45"/>
    <mergeCell ref="A53:B53"/>
    <mergeCell ref="A55:D55"/>
    <mergeCell ref="A57:B57"/>
    <mergeCell ref="A59:D59"/>
    <mergeCell ref="A14:B14"/>
    <mergeCell ref="A16:D16"/>
    <mergeCell ref="A26:B26"/>
    <mergeCell ref="A28:D28"/>
    <mergeCell ref="A1:D1"/>
    <mergeCell ref="A3:D3"/>
    <mergeCell ref="A4:D4"/>
    <mergeCell ref="A9:D9"/>
    <mergeCell ref="A10:D10"/>
  </mergeCells>
  <conditionalFormatting sqref="B69">
    <cfRule type="expression" dxfId="15" priority="1">
      <formula>$D$81=0</formula>
    </cfRule>
  </conditionalFormatting>
  <pageMargins left="0.511811024" right="0.511811024" top="0.78740157499999996" bottom="0.78740157499999996" header="0.31496062000000002" footer="0.3149606200000000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E9FD51-F634-481E-A261-46C1A747A5B4}">
  <sheetPr>
    <tabColor rgb="FFFF0000"/>
  </sheetPr>
  <dimension ref="A1:D86"/>
  <sheetViews>
    <sheetView zoomScaleNormal="100" workbookViewId="0">
      <selection sqref="A1:D1"/>
    </sheetView>
  </sheetViews>
  <sheetFormatPr defaultColWidth="0" defaultRowHeight="12" zeroHeight="1" x14ac:dyDescent="0.2"/>
  <cols>
    <col min="1" max="1" width="5.85546875" style="89" customWidth="1"/>
    <col min="2" max="2" width="83.28515625" style="89" customWidth="1"/>
    <col min="3" max="3" width="12.42578125" style="89" customWidth="1"/>
    <col min="4" max="4" width="15.42578125" style="89" customWidth="1"/>
    <col min="5" max="5" width="9.140625" style="89" hidden="1" customWidth="1"/>
    <col min="6" max="16384" width="9.140625" style="89" hidden="1"/>
  </cols>
  <sheetData>
    <row r="1" spans="1:4" ht="18.75" thickBot="1" x14ac:dyDescent="0.25">
      <c r="A1" s="319" t="str">
        <f>Perfis!B21</f>
        <v>Gerente de Projetos de Tecnologia da Informação</v>
      </c>
      <c r="B1" s="294"/>
      <c r="C1" s="294"/>
      <c r="D1" s="295"/>
    </row>
    <row r="2" spans="1:4" x14ac:dyDescent="0.2">
      <c r="A2" s="136"/>
      <c r="B2" s="136"/>
      <c r="C2" s="136"/>
      <c r="D2" s="136"/>
    </row>
    <row r="3" spans="1:4" ht="18" x14ac:dyDescent="0.2">
      <c r="A3" s="313" t="s">
        <v>95</v>
      </c>
      <c r="B3" s="314"/>
      <c r="C3" s="314"/>
      <c r="D3" s="315"/>
    </row>
    <row r="4" spans="1:4" x14ac:dyDescent="0.2">
      <c r="A4" s="305" t="s">
        <v>96</v>
      </c>
      <c r="B4" s="306"/>
      <c r="C4" s="306"/>
      <c r="D4" s="307"/>
    </row>
    <row r="5" spans="1:4" x14ac:dyDescent="0.2">
      <c r="A5" s="107">
        <v>1</v>
      </c>
      <c r="B5" s="108" t="s">
        <v>97</v>
      </c>
      <c r="C5" s="109"/>
      <c r="D5" s="107" t="s">
        <v>98</v>
      </c>
    </row>
    <row r="6" spans="1:4" x14ac:dyDescent="0.2">
      <c r="A6" s="70" t="s">
        <v>99</v>
      </c>
      <c r="B6" s="71" t="s">
        <v>100</v>
      </c>
      <c r="C6" s="72">
        <v>1</v>
      </c>
      <c r="D6" s="85">
        <f>_xlfn.XLOOKUP(A1,Perfis!B3:B35,Perfis!C3:C35)</f>
        <v>0</v>
      </c>
    </row>
    <row r="7" spans="1:4" x14ac:dyDescent="0.2">
      <c r="A7" s="86" t="s">
        <v>101</v>
      </c>
      <c r="B7" s="110"/>
      <c r="C7" s="111"/>
      <c r="D7" s="88">
        <f>SUM(D6)</f>
        <v>0</v>
      </c>
    </row>
    <row r="8" spans="1:4" x14ac:dyDescent="0.2">
      <c r="A8" s="73"/>
      <c r="B8" s="74"/>
      <c r="C8" s="75"/>
      <c r="D8" s="76"/>
    </row>
    <row r="9" spans="1:4" x14ac:dyDescent="0.2">
      <c r="A9" s="305" t="s">
        <v>102</v>
      </c>
      <c r="B9" s="306"/>
      <c r="C9" s="306"/>
      <c r="D9" s="307"/>
    </row>
    <row r="10" spans="1:4" x14ac:dyDescent="0.2">
      <c r="A10" s="316" t="s">
        <v>103</v>
      </c>
      <c r="B10" s="317"/>
      <c r="C10" s="317"/>
      <c r="D10" s="318"/>
    </row>
    <row r="11" spans="1:4" x14ac:dyDescent="0.2">
      <c r="A11" s="112" t="s">
        <v>104</v>
      </c>
      <c r="B11" s="108" t="s">
        <v>97</v>
      </c>
      <c r="C11" s="113" t="s">
        <v>105</v>
      </c>
      <c r="D11" s="112" t="s">
        <v>98</v>
      </c>
    </row>
    <row r="12" spans="1:4" x14ac:dyDescent="0.2">
      <c r="A12" s="77" t="s">
        <v>99</v>
      </c>
      <c r="B12" s="78" t="s">
        <v>106</v>
      </c>
      <c r="C12" s="79">
        <v>8.3333333333333329E-2</v>
      </c>
      <c r="D12" s="114">
        <f>C12*$D$7</f>
        <v>0</v>
      </c>
    </row>
    <row r="13" spans="1:4" x14ac:dyDescent="0.2">
      <c r="A13" s="77" t="s">
        <v>107</v>
      </c>
      <c r="B13" s="78" t="s">
        <v>108</v>
      </c>
      <c r="C13" s="79">
        <v>7.7777777777777779E-2</v>
      </c>
      <c r="D13" s="114">
        <f>C13*$D$7</f>
        <v>0</v>
      </c>
    </row>
    <row r="14" spans="1:4" x14ac:dyDescent="0.2">
      <c r="A14" s="299" t="s">
        <v>109</v>
      </c>
      <c r="B14" s="300"/>
      <c r="C14" s="80">
        <f>SUM(C12:C13)</f>
        <v>0.16111111111111109</v>
      </c>
      <c r="D14" s="88">
        <f>SUM(D12:D13)</f>
        <v>0</v>
      </c>
    </row>
    <row r="15" spans="1:4" x14ac:dyDescent="0.2">
      <c r="A15" s="73"/>
      <c r="B15" s="74"/>
      <c r="C15" s="95"/>
      <c r="D15" s="76"/>
    </row>
    <row r="16" spans="1:4" x14ac:dyDescent="0.2">
      <c r="A16" s="316" t="s">
        <v>110</v>
      </c>
      <c r="B16" s="317"/>
      <c r="C16" s="317"/>
      <c r="D16" s="318"/>
    </row>
    <row r="17" spans="1:4" x14ac:dyDescent="0.2">
      <c r="A17" s="112" t="s">
        <v>111</v>
      </c>
      <c r="B17" s="108" t="s">
        <v>97</v>
      </c>
      <c r="C17" s="115" t="s">
        <v>105</v>
      </c>
      <c r="D17" s="112" t="s">
        <v>98</v>
      </c>
    </row>
    <row r="18" spans="1:4" x14ac:dyDescent="0.2">
      <c r="A18" s="77" t="s">
        <v>99</v>
      </c>
      <c r="B18" s="81" t="s">
        <v>112</v>
      </c>
      <c r="C18" s="79">
        <v>0.05</v>
      </c>
      <c r="D18" s="114">
        <f t="shared" ref="D18:D25" si="0">C18*($D$7+$D$14)</f>
        <v>0</v>
      </c>
    </row>
    <row r="19" spans="1:4" x14ac:dyDescent="0.2">
      <c r="A19" s="77" t="s">
        <v>107</v>
      </c>
      <c r="B19" s="82" t="s">
        <v>113</v>
      </c>
      <c r="C19" s="79">
        <v>2.5000000000000001E-2</v>
      </c>
      <c r="D19" s="114">
        <f t="shared" si="0"/>
        <v>0</v>
      </c>
    </row>
    <row r="20" spans="1:4" x14ac:dyDescent="0.2">
      <c r="A20" s="77" t="s">
        <v>114</v>
      </c>
      <c r="B20" s="82" t="s">
        <v>115</v>
      </c>
      <c r="C20" s="79">
        <v>0.03</v>
      </c>
      <c r="D20" s="114">
        <f t="shared" si="0"/>
        <v>0</v>
      </c>
    </row>
    <row r="21" spans="1:4" x14ac:dyDescent="0.2">
      <c r="A21" s="77" t="s">
        <v>116</v>
      </c>
      <c r="B21" s="82" t="s">
        <v>117</v>
      </c>
      <c r="C21" s="79">
        <v>1.4999999999999999E-2</v>
      </c>
      <c r="D21" s="114">
        <f t="shared" si="0"/>
        <v>0</v>
      </c>
    </row>
    <row r="22" spans="1:4" x14ac:dyDescent="0.2">
      <c r="A22" s="77" t="s">
        <v>118</v>
      </c>
      <c r="B22" s="82" t="s">
        <v>119</v>
      </c>
      <c r="C22" s="79">
        <v>0.01</v>
      </c>
      <c r="D22" s="114">
        <f t="shared" si="0"/>
        <v>0</v>
      </c>
    </row>
    <row r="23" spans="1:4" x14ac:dyDescent="0.2">
      <c r="A23" s="77" t="s">
        <v>120</v>
      </c>
      <c r="B23" s="78" t="s">
        <v>121</v>
      </c>
      <c r="C23" s="79">
        <v>6.0000000000000001E-3</v>
      </c>
      <c r="D23" s="114">
        <f t="shared" si="0"/>
        <v>0</v>
      </c>
    </row>
    <row r="24" spans="1:4" x14ac:dyDescent="0.2">
      <c r="A24" s="77" t="s">
        <v>122</v>
      </c>
      <c r="B24" s="82" t="s">
        <v>123</v>
      </c>
      <c r="C24" s="79">
        <v>2E-3</v>
      </c>
      <c r="D24" s="114">
        <f t="shared" si="0"/>
        <v>0</v>
      </c>
    </row>
    <row r="25" spans="1:4" x14ac:dyDescent="0.2">
      <c r="A25" s="77" t="s">
        <v>124</v>
      </c>
      <c r="B25" s="81" t="s">
        <v>125</v>
      </c>
      <c r="C25" s="79">
        <v>0.08</v>
      </c>
      <c r="D25" s="114">
        <f t="shared" si="0"/>
        <v>0</v>
      </c>
    </row>
    <row r="26" spans="1:4" x14ac:dyDescent="0.2">
      <c r="A26" s="308" t="s">
        <v>126</v>
      </c>
      <c r="B26" s="309"/>
      <c r="C26" s="117">
        <f>SUM(C18:C25)</f>
        <v>0.21800000000000003</v>
      </c>
      <c r="D26" s="118">
        <f>SUM(D18:D25)</f>
        <v>0</v>
      </c>
    </row>
    <row r="27" spans="1:4" x14ac:dyDescent="0.2">
      <c r="A27" s="73"/>
      <c r="B27" s="74"/>
      <c r="C27" s="119"/>
      <c r="D27" s="76"/>
    </row>
    <row r="28" spans="1:4" x14ac:dyDescent="0.2">
      <c r="A28" s="316" t="s">
        <v>127</v>
      </c>
      <c r="B28" s="317"/>
      <c r="C28" s="317"/>
      <c r="D28" s="318"/>
    </row>
    <row r="29" spans="1:4" x14ac:dyDescent="0.2">
      <c r="A29" s="112" t="s">
        <v>128</v>
      </c>
      <c r="B29" s="316" t="s">
        <v>97</v>
      </c>
      <c r="C29" s="318"/>
      <c r="D29" s="112" t="s">
        <v>98</v>
      </c>
    </row>
    <row r="30" spans="1:4" x14ac:dyDescent="0.2">
      <c r="A30" s="296" t="s">
        <v>99</v>
      </c>
      <c r="B30" s="83" t="s">
        <v>129</v>
      </c>
      <c r="C30" s="84"/>
      <c r="D30" s="85">
        <f>COMPOSICAO!D20*2*22</f>
        <v>242</v>
      </c>
    </row>
    <row r="31" spans="1:4" x14ac:dyDescent="0.2">
      <c r="A31" s="297"/>
      <c r="B31" s="83" t="s">
        <v>130</v>
      </c>
      <c r="C31" s="84"/>
      <c r="D31" s="85">
        <f>D6*COMPOSICAO!D21</f>
        <v>0</v>
      </c>
    </row>
    <row r="32" spans="1:4" x14ac:dyDescent="0.2">
      <c r="A32" s="298"/>
      <c r="B32" s="86" t="s">
        <v>131</v>
      </c>
      <c r="C32" s="87"/>
      <c r="D32" s="88">
        <f>IF(D30-D31&gt;0,D30-D31,0)</f>
        <v>242</v>
      </c>
    </row>
    <row r="33" spans="1:4" x14ac:dyDescent="0.2">
      <c r="A33" s="296" t="s">
        <v>107</v>
      </c>
      <c r="B33" s="83" t="s">
        <v>132</v>
      </c>
      <c r="C33" s="120"/>
      <c r="D33" s="85">
        <f>COMPOSICAO!D23*22</f>
        <v>814</v>
      </c>
    </row>
    <row r="34" spans="1:4" x14ac:dyDescent="0.2">
      <c r="A34" s="297"/>
      <c r="B34" s="83" t="s">
        <v>133</v>
      </c>
      <c r="C34" s="90">
        <v>0</v>
      </c>
      <c r="D34" s="85">
        <f>D33*C34</f>
        <v>0</v>
      </c>
    </row>
    <row r="35" spans="1:4" x14ac:dyDescent="0.2">
      <c r="A35" s="298"/>
      <c r="B35" s="86" t="s">
        <v>134</v>
      </c>
      <c r="C35" s="91"/>
      <c r="D35" s="88">
        <f>D33-D34</f>
        <v>814</v>
      </c>
    </row>
    <row r="36" spans="1:4" x14ac:dyDescent="0.2">
      <c r="A36" s="70" t="s">
        <v>114</v>
      </c>
      <c r="B36" s="83" t="s">
        <v>135</v>
      </c>
      <c r="C36" s="84"/>
      <c r="D36" s="92">
        <f>COMPOSICAO!D31</f>
        <v>184.85</v>
      </c>
    </row>
    <row r="37" spans="1:4" x14ac:dyDescent="0.2">
      <c r="A37" s="86" t="s">
        <v>136</v>
      </c>
      <c r="B37" s="110"/>
      <c r="C37" s="111"/>
      <c r="D37" s="88">
        <f>SUM(D32,D35,D36)</f>
        <v>1240.8499999999999</v>
      </c>
    </row>
    <row r="38" spans="1:4" x14ac:dyDescent="0.2">
      <c r="A38" s="73"/>
      <c r="B38" s="74"/>
      <c r="C38" s="75"/>
      <c r="D38" s="76"/>
    </row>
    <row r="39" spans="1:4" x14ac:dyDescent="0.2">
      <c r="A39" s="112">
        <v>2</v>
      </c>
      <c r="B39" s="121" t="s">
        <v>137</v>
      </c>
      <c r="C39" s="122"/>
      <c r="D39" s="112" t="s">
        <v>98</v>
      </c>
    </row>
    <row r="40" spans="1:4" x14ac:dyDescent="0.2">
      <c r="A40" s="70" t="s">
        <v>104</v>
      </c>
      <c r="B40" s="83" t="s">
        <v>138</v>
      </c>
      <c r="C40" s="123"/>
      <c r="D40" s="85">
        <f>D14</f>
        <v>0</v>
      </c>
    </row>
    <row r="41" spans="1:4" x14ac:dyDescent="0.2">
      <c r="A41" s="70" t="s">
        <v>111</v>
      </c>
      <c r="B41" s="83" t="s">
        <v>139</v>
      </c>
      <c r="C41" s="123"/>
      <c r="D41" s="85">
        <f>D26</f>
        <v>0</v>
      </c>
    </row>
    <row r="42" spans="1:4" x14ac:dyDescent="0.2">
      <c r="A42" s="70" t="s">
        <v>128</v>
      </c>
      <c r="B42" s="83" t="s">
        <v>140</v>
      </c>
      <c r="C42" s="123"/>
      <c r="D42" s="85">
        <f>D37</f>
        <v>1240.8499999999999</v>
      </c>
    </row>
    <row r="43" spans="1:4" x14ac:dyDescent="0.2">
      <c r="A43" s="299" t="s">
        <v>141</v>
      </c>
      <c r="B43" s="304"/>
      <c r="C43" s="124"/>
      <c r="D43" s="88">
        <f>SUM(D40:D42)</f>
        <v>1240.8499999999999</v>
      </c>
    </row>
    <row r="44" spans="1:4" x14ac:dyDescent="0.2">
      <c r="A44" s="73"/>
      <c r="B44" s="74"/>
      <c r="C44" s="75"/>
      <c r="D44" s="76"/>
    </row>
    <row r="45" spans="1:4" x14ac:dyDescent="0.2">
      <c r="A45" s="305" t="s">
        <v>142</v>
      </c>
      <c r="B45" s="306"/>
      <c r="C45" s="306"/>
      <c r="D45" s="307"/>
    </row>
    <row r="46" spans="1:4" x14ac:dyDescent="0.2">
      <c r="A46" s="112">
        <v>3</v>
      </c>
      <c r="B46" s="108" t="s">
        <v>97</v>
      </c>
      <c r="C46" s="125" t="s">
        <v>105</v>
      </c>
      <c r="D46" s="112" t="s">
        <v>98</v>
      </c>
    </row>
    <row r="47" spans="1:4" x14ac:dyDescent="0.2">
      <c r="A47" s="70" t="s">
        <v>99</v>
      </c>
      <c r="B47" s="83" t="s">
        <v>143</v>
      </c>
      <c r="C47" s="93">
        <v>4.1666666666666666E-3</v>
      </c>
      <c r="D47" s="114">
        <f t="shared" ref="D47:D52" si="1">C47*$D$7</f>
        <v>0</v>
      </c>
    </row>
    <row r="48" spans="1:4" x14ac:dyDescent="0.2">
      <c r="A48" s="70" t="s">
        <v>107</v>
      </c>
      <c r="B48" s="83" t="s">
        <v>144</v>
      </c>
      <c r="C48" s="93">
        <v>3.3333333333333332E-4</v>
      </c>
      <c r="D48" s="114">
        <f t="shared" si="1"/>
        <v>0</v>
      </c>
    </row>
    <row r="49" spans="1:4" x14ac:dyDescent="0.2">
      <c r="A49" s="77" t="s">
        <v>114</v>
      </c>
      <c r="B49" s="78" t="s">
        <v>145</v>
      </c>
      <c r="C49" s="93">
        <v>3.4399999999999993E-2</v>
      </c>
      <c r="D49" s="114">
        <f t="shared" si="1"/>
        <v>0</v>
      </c>
    </row>
    <row r="50" spans="1:4" x14ac:dyDescent="0.2">
      <c r="A50" s="70" t="s">
        <v>116</v>
      </c>
      <c r="B50" s="83" t="s">
        <v>146</v>
      </c>
      <c r="C50" s="93">
        <v>1.2444444444444444E-2</v>
      </c>
      <c r="D50" s="114">
        <f t="shared" si="1"/>
        <v>0</v>
      </c>
    </row>
    <row r="51" spans="1:4" x14ac:dyDescent="0.2">
      <c r="A51" s="70" t="s">
        <v>118</v>
      </c>
      <c r="B51" s="83" t="s">
        <v>147</v>
      </c>
      <c r="C51" s="93">
        <v>4.5631999999999999E-3</v>
      </c>
      <c r="D51" s="114">
        <f t="shared" si="1"/>
        <v>0</v>
      </c>
    </row>
    <row r="52" spans="1:4" x14ac:dyDescent="0.2">
      <c r="A52" s="70" t="s">
        <v>120</v>
      </c>
      <c r="B52" s="83" t="s">
        <v>148</v>
      </c>
      <c r="C52" s="93">
        <v>3.9680000000000005E-4</v>
      </c>
      <c r="D52" s="114">
        <f t="shared" si="1"/>
        <v>0</v>
      </c>
    </row>
    <row r="53" spans="1:4" x14ac:dyDescent="0.2">
      <c r="A53" s="299" t="s">
        <v>149</v>
      </c>
      <c r="B53" s="300"/>
      <c r="C53" s="94">
        <f>SUM(C47:C52)</f>
        <v>5.6304444444444435E-2</v>
      </c>
      <c r="D53" s="88">
        <f>SUM(D47:D52)</f>
        <v>0</v>
      </c>
    </row>
    <row r="54" spans="1:4" x14ac:dyDescent="0.2">
      <c r="A54" s="73"/>
      <c r="B54" s="74"/>
      <c r="C54" s="95"/>
      <c r="D54" s="76"/>
    </row>
    <row r="55" spans="1:4" x14ac:dyDescent="0.2">
      <c r="A55" s="305" t="s">
        <v>150</v>
      </c>
      <c r="B55" s="306"/>
      <c r="C55" s="306"/>
      <c r="D55" s="307"/>
    </row>
    <row r="56" spans="1:4" x14ac:dyDescent="0.2">
      <c r="A56" s="112">
        <v>4</v>
      </c>
      <c r="B56" s="108" t="s">
        <v>97</v>
      </c>
      <c r="C56" s="125" t="s">
        <v>105</v>
      </c>
      <c r="D56" s="112" t="s">
        <v>98</v>
      </c>
    </row>
    <row r="57" spans="1:4" x14ac:dyDescent="0.2">
      <c r="A57" s="299" t="s">
        <v>151</v>
      </c>
      <c r="B57" s="300"/>
      <c r="C57" s="96">
        <v>0</v>
      </c>
      <c r="D57" s="126">
        <v>0</v>
      </c>
    </row>
    <row r="58" spans="1:4" x14ac:dyDescent="0.2">
      <c r="A58" s="73"/>
      <c r="B58" s="74"/>
      <c r="C58" s="95"/>
      <c r="D58" s="76"/>
    </row>
    <row r="59" spans="1:4" x14ac:dyDescent="0.2">
      <c r="A59" s="305" t="s">
        <v>152</v>
      </c>
      <c r="B59" s="306"/>
      <c r="C59" s="306"/>
      <c r="D59" s="307"/>
    </row>
    <row r="60" spans="1:4" x14ac:dyDescent="0.2">
      <c r="A60" s="112">
        <v>5</v>
      </c>
      <c r="B60" s="127" t="s">
        <v>97</v>
      </c>
      <c r="C60" s="128"/>
      <c r="D60" s="129" t="s">
        <v>98</v>
      </c>
    </row>
    <row r="61" spans="1:4" x14ac:dyDescent="0.2">
      <c r="A61" s="86" t="s">
        <v>153</v>
      </c>
      <c r="B61" s="110"/>
      <c r="C61" s="87"/>
      <c r="D61" s="130">
        <v>0</v>
      </c>
    </row>
    <row r="62" spans="1:4" x14ac:dyDescent="0.2">
      <c r="A62" s="73"/>
      <c r="B62" s="74"/>
      <c r="C62" s="97"/>
      <c r="D62" s="76"/>
    </row>
    <row r="63" spans="1:4" x14ac:dyDescent="0.2">
      <c r="A63" s="305" t="s">
        <v>154</v>
      </c>
      <c r="B63" s="306"/>
      <c r="C63" s="306"/>
      <c r="D63" s="307"/>
    </row>
    <row r="64" spans="1:4" x14ac:dyDescent="0.2">
      <c r="A64" s="112">
        <v>6</v>
      </c>
      <c r="B64" s="108" t="s">
        <v>97</v>
      </c>
      <c r="C64" s="131" t="s">
        <v>105</v>
      </c>
      <c r="D64" s="112" t="s">
        <v>98</v>
      </c>
    </row>
    <row r="65" spans="1:4" x14ac:dyDescent="0.2">
      <c r="A65" s="98" t="s">
        <v>99</v>
      </c>
      <c r="B65" s="99" t="s">
        <v>155</v>
      </c>
      <c r="C65" s="100">
        <v>0.05</v>
      </c>
      <c r="D65" s="88">
        <f>C65*$D$81</f>
        <v>62.042499999999997</v>
      </c>
    </row>
    <row r="66" spans="1:4" x14ac:dyDescent="0.2">
      <c r="A66" s="98" t="s">
        <v>107</v>
      </c>
      <c r="B66" s="99" t="s">
        <v>156</v>
      </c>
      <c r="C66" s="100">
        <v>0.1</v>
      </c>
      <c r="D66" s="88">
        <f>C66*($D$81+$D$65)</f>
        <v>130.28925000000001</v>
      </c>
    </row>
    <row r="67" spans="1:4" x14ac:dyDescent="0.2">
      <c r="A67" s="98" t="s">
        <v>114</v>
      </c>
      <c r="B67" s="99" t="s">
        <v>157</v>
      </c>
      <c r="C67" s="100">
        <v>9.2499999999999999E-2</v>
      </c>
      <c r="D67" s="88">
        <f>((D65+D66+D81)/(1-C67))-(D65+D66+D81)</f>
        <v>146.08188636363639</v>
      </c>
    </row>
    <row r="68" spans="1:4" x14ac:dyDescent="0.2">
      <c r="A68" s="77" t="s">
        <v>158</v>
      </c>
      <c r="B68" s="101" t="s">
        <v>159</v>
      </c>
      <c r="C68" s="93">
        <v>6.4999999999999997E-3</v>
      </c>
      <c r="D68" s="88">
        <f>C68*$D$83</f>
        <v>0</v>
      </c>
    </row>
    <row r="69" spans="1:4" x14ac:dyDescent="0.2">
      <c r="A69" s="77" t="s">
        <v>160</v>
      </c>
      <c r="B69" s="101" t="s">
        <v>161</v>
      </c>
      <c r="C69" s="93">
        <v>0.03</v>
      </c>
      <c r="D69" s="88">
        <f>C69*$D$83</f>
        <v>0</v>
      </c>
    </row>
    <row r="70" spans="1:4" x14ac:dyDescent="0.2">
      <c r="A70" s="70" t="s">
        <v>162</v>
      </c>
      <c r="B70" s="71" t="s">
        <v>163</v>
      </c>
      <c r="C70" s="93">
        <v>0.02</v>
      </c>
      <c r="D70" s="88">
        <f>C70*$D$83</f>
        <v>0</v>
      </c>
    </row>
    <row r="71" spans="1:4" x14ac:dyDescent="0.2">
      <c r="A71" s="70" t="s">
        <v>164</v>
      </c>
      <c r="B71" s="102" t="s">
        <v>165</v>
      </c>
      <c r="C71" s="93">
        <v>3.5999999999999997E-2</v>
      </c>
      <c r="D71" s="88">
        <f>C71*$D$83</f>
        <v>0</v>
      </c>
    </row>
    <row r="72" spans="1:4" x14ac:dyDescent="0.2">
      <c r="A72" s="299" t="s">
        <v>166</v>
      </c>
      <c r="B72" s="300"/>
      <c r="C72" s="96">
        <f>SUM(C65:C67)</f>
        <v>0.24250000000000002</v>
      </c>
      <c r="D72" s="88">
        <f>SUM(D65:D67)</f>
        <v>338.41363636363639</v>
      </c>
    </row>
    <row r="73" spans="1:4" x14ac:dyDescent="0.2">
      <c r="A73" s="73"/>
      <c r="B73" s="74"/>
      <c r="C73" s="75"/>
      <c r="D73" s="76"/>
    </row>
    <row r="74" spans="1:4" x14ac:dyDescent="0.2">
      <c r="A74" s="301" t="s">
        <v>167</v>
      </c>
      <c r="B74" s="302"/>
      <c r="C74" s="302"/>
      <c r="D74" s="303"/>
    </row>
    <row r="75" spans="1:4" x14ac:dyDescent="0.2">
      <c r="A75" s="116" t="s">
        <v>168</v>
      </c>
      <c r="B75" s="132"/>
      <c r="C75" s="133"/>
      <c r="D75" s="112" t="s">
        <v>98</v>
      </c>
    </row>
    <row r="76" spans="1:4" x14ac:dyDescent="0.2">
      <c r="A76" s="70">
        <v>1</v>
      </c>
      <c r="B76" s="103" t="s">
        <v>169</v>
      </c>
      <c r="C76" s="104"/>
      <c r="D76" s="85">
        <f>D7</f>
        <v>0</v>
      </c>
    </row>
    <row r="77" spans="1:4" x14ac:dyDescent="0.2">
      <c r="A77" s="70">
        <v>2</v>
      </c>
      <c r="B77" s="103" t="s">
        <v>170</v>
      </c>
      <c r="C77" s="104"/>
      <c r="D77" s="85">
        <f>D43</f>
        <v>1240.8499999999999</v>
      </c>
    </row>
    <row r="78" spans="1:4" x14ac:dyDescent="0.2">
      <c r="A78" s="70">
        <v>3</v>
      </c>
      <c r="B78" s="103" t="s">
        <v>171</v>
      </c>
      <c r="C78" s="104"/>
      <c r="D78" s="85">
        <f>D53</f>
        <v>0</v>
      </c>
    </row>
    <row r="79" spans="1:4" x14ac:dyDescent="0.2">
      <c r="A79" s="70">
        <v>4</v>
      </c>
      <c r="B79" s="103" t="s">
        <v>172</v>
      </c>
      <c r="C79" s="104"/>
      <c r="D79" s="85">
        <v>0</v>
      </c>
    </row>
    <row r="80" spans="1:4" x14ac:dyDescent="0.2">
      <c r="A80" s="70">
        <v>5</v>
      </c>
      <c r="B80" s="103" t="s">
        <v>173</v>
      </c>
      <c r="C80" s="104"/>
      <c r="D80" s="85">
        <v>0</v>
      </c>
    </row>
    <row r="81" spans="1:4" x14ac:dyDescent="0.2">
      <c r="A81" s="134" t="s">
        <v>174</v>
      </c>
      <c r="B81" s="110"/>
      <c r="C81" s="111"/>
      <c r="D81" s="88">
        <f>SUM(D76:D80)</f>
        <v>1240.8499999999999</v>
      </c>
    </row>
    <row r="82" spans="1:4" x14ac:dyDescent="0.2">
      <c r="A82" s="70">
        <v>6</v>
      </c>
      <c r="B82" s="103" t="s">
        <v>175</v>
      </c>
      <c r="C82" s="104"/>
      <c r="D82" s="85">
        <f>D72</f>
        <v>338.41363636363639</v>
      </c>
    </row>
    <row r="83" spans="1:4" x14ac:dyDescent="0.2">
      <c r="A83" s="299" t="s">
        <v>176</v>
      </c>
      <c r="B83" s="304"/>
      <c r="C83" s="300"/>
      <c r="D83" s="135">
        <f>IF(D7=0,0,SUM(D81:D82))</f>
        <v>0</v>
      </c>
    </row>
    <row r="84" spans="1:4" x14ac:dyDescent="0.2">
      <c r="C84" s="105" t="s">
        <v>177</v>
      </c>
      <c r="D84" s="106" t="e">
        <f>ROUNDUP(D83/D76,2)</f>
        <v>#DIV/0!</v>
      </c>
    </row>
    <row r="85" spans="1:4" x14ac:dyDescent="0.2"/>
    <row r="86" spans="1:4" hidden="1" x14ac:dyDescent="0.2">
      <c r="D86" s="137"/>
    </row>
  </sheetData>
  <mergeCells count="22">
    <mergeCell ref="B29:C29"/>
    <mergeCell ref="A30:A32"/>
    <mergeCell ref="A63:D63"/>
    <mergeCell ref="A33:A35"/>
    <mergeCell ref="A72:B72"/>
    <mergeCell ref="A74:D74"/>
    <mergeCell ref="A83:C83"/>
    <mergeCell ref="A43:B43"/>
    <mergeCell ref="A45:D45"/>
    <mergeCell ref="A53:B53"/>
    <mergeCell ref="A55:D55"/>
    <mergeCell ref="A57:B57"/>
    <mergeCell ref="A59:D59"/>
    <mergeCell ref="A14:B14"/>
    <mergeCell ref="A16:D16"/>
    <mergeCell ref="A26:B26"/>
    <mergeCell ref="A28:D28"/>
    <mergeCell ref="A1:D1"/>
    <mergeCell ref="A3:D3"/>
    <mergeCell ref="A4:D4"/>
    <mergeCell ref="A9:D9"/>
    <mergeCell ref="A10:D10"/>
  </mergeCells>
  <conditionalFormatting sqref="B69">
    <cfRule type="expression" dxfId="14" priority="1">
      <formula>$D$81=0</formula>
    </cfRule>
  </conditionalFormatting>
  <pageMargins left="0.511811024" right="0.511811024" top="0.78740157499999996" bottom="0.78740157499999996" header="0.31496062000000002" footer="0.3149606200000000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8EF286-5E80-4964-A117-629BCB0F816E}">
  <sheetPr>
    <tabColor rgb="FFFF0000"/>
  </sheetPr>
  <dimension ref="A1:D86"/>
  <sheetViews>
    <sheetView zoomScaleNormal="100" workbookViewId="0">
      <selection sqref="A1:D1"/>
    </sheetView>
  </sheetViews>
  <sheetFormatPr defaultColWidth="0" defaultRowHeight="12" zeroHeight="1" x14ac:dyDescent="0.2"/>
  <cols>
    <col min="1" max="1" width="5.85546875" style="89" customWidth="1"/>
    <col min="2" max="2" width="83.28515625" style="89" customWidth="1"/>
    <col min="3" max="3" width="12.42578125" style="89" customWidth="1"/>
    <col min="4" max="4" width="15.42578125" style="89" customWidth="1"/>
    <col min="5" max="5" width="9.140625" style="89" hidden="1" customWidth="1"/>
    <col min="6" max="16384" width="9.140625" style="89" hidden="1"/>
  </cols>
  <sheetData>
    <row r="1" spans="1:4" ht="18.75" thickBot="1" x14ac:dyDescent="0.25">
      <c r="A1" s="319" t="str">
        <f>Perfis!B22</f>
        <v>Analista de UX/UI Pleno</v>
      </c>
      <c r="B1" s="294"/>
      <c r="C1" s="294"/>
      <c r="D1" s="295"/>
    </row>
    <row r="2" spans="1:4" x14ac:dyDescent="0.2">
      <c r="A2" s="136"/>
      <c r="B2" s="136"/>
      <c r="C2" s="136"/>
      <c r="D2" s="136"/>
    </row>
    <row r="3" spans="1:4" ht="18" x14ac:dyDescent="0.2">
      <c r="A3" s="313" t="s">
        <v>95</v>
      </c>
      <c r="B3" s="314"/>
      <c r="C3" s="314"/>
      <c r="D3" s="315"/>
    </row>
    <row r="4" spans="1:4" x14ac:dyDescent="0.2">
      <c r="A4" s="305" t="s">
        <v>96</v>
      </c>
      <c r="B4" s="306"/>
      <c r="C4" s="306"/>
      <c r="D4" s="307"/>
    </row>
    <row r="5" spans="1:4" x14ac:dyDescent="0.2">
      <c r="A5" s="107">
        <v>1</v>
      </c>
      <c r="B5" s="108" t="s">
        <v>97</v>
      </c>
      <c r="C5" s="109"/>
      <c r="D5" s="107" t="s">
        <v>98</v>
      </c>
    </row>
    <row r="6" spans="1:4" x14ac:dyDescent="0.2">
      <c r="A6" s="70" t="s">
        <v>99</v>
      </c>
      <c r="B6" s="71" t="s">
        <v>100</v>
      </c>
      <c r="C6" s="72">
        <v>1</v>
      </c>
      <c r="D6" s="85">
        <f>_xlfn.XLOOKUP(A1,Perfis!B3:B35,Perfis!C3:C35)</f>
        <v>0</v>
      </c>
    </row>
    <row r="7" spans="1:4" x14ac:dyDescent="0.2">
      <c r="A7" s="86" t="s">
        <v>101</v>
      </c>
      <c r="B7" s="110"/>
      <c r="C7" s="111"/>
      <c r="D7" s="88">
        <f>SUM(D6)</f>
        <v>0</v>
      </c>
    </row>
    <row r="8" spans="1:4" x14ac:dyDescent="0.2">
      <c r="A8" s="73"/>
      <c r="B8" s="74"/>
      <c r="C8" s="75"/>
      <c r="D8" s="76"/>
    </row>
    <row r="9" spans="1:4" x14ac:dyDescent="0.2">
      <c r="A9" s="305" t="s">
        <v>102</v>
      </c>
      <c r="B9" s="306"/>
      <c r="C9" s="306"/>
      <c r="D9" s="307"/>
    </row>
    <row r="10" spans="1:4" x14ac:dyDescent="0.2">
      <c r="A10" s="316" t="s">
        <v>103</v>
      </c>
      <c r="B10" s="317"/>
      <c r="C10" s="317"/>
      <c r="D10" s="318"/>
    </row>
    <row r="11" spans="1:4" x14ac:dyDescent="0.2">
      <c r="A11" s="112" t="s">
        <v>104</v>
      </c>
      <c r="B11" s="108" t="s">
        <v>97</v>
      </c>
      <c r="C11" s="113" t="s">
        <v>105</v>
      </c>
      <c r="D11" s="112" t="s">
        <v>98</v>
      </c>
    </row>
    <row r="12" spans="1:4" x14ac:dyDescent="0.2">
      <c r="A12" s="77" t="s">
        <v>99</v>
      </c>
      <c r="B12" s="78" t="s">
        <v>106</v>
      </c>
      <c r="C12" s="79">
        <v>8.3333333333333329E-2</v>
      </c>
      <c r="D12" s="114">
        <f>C12*$D$7</f>
        <v>0</v>
      </c>
    </row>
    <row r="13" spans="1:4" x14ac:dyDescent="0.2">
      <c r="A13" s="77" t="s">
        <v>107</v>
      </c>
      <c r="B13" s="78" t="s">
        <v>108</v>
      </c>
      <c r="C13" s="79">
        <v>7.7777777777777779E-2</v>
      </c>
      <c r="D13" s="114">
        <f>C13*$D$7</f>
        <v>0</v>
      </c>
    </row>
    <row r="14" spans="1:4" x14ac:dyDescent="0.2">
      <c r="A14" s="299" t="s">
        <v>109</v>
      </c>
      <c r="B14" s="300"/>
      <c r="C14" s="80">
        <f>SUM(C12:C13)</f>
        <v>0.16111111111111109</v>
      </c>
      <c r="D14" s="88">
        <f>SUM(D12:D13)</f>
        <v>0</v>
      </c>
    </row>
    <row r="15" spans="1:4" x14ac:dyDescent="0.2">
      <c r="A15" s="73"/>
      <c r="B15" s="74"/>
      <c r="C15" s="95"/>
      <c r="D15" s="76"/>
    </row>
    <row r="16" spans="1:4" x14ac:dyDescent="0.2">
      <c r="A16" s="316" t="s">
        <v>110</v>
      </c>
      <c r="B16" s="317"/>
      <c r="C16" s="317"/>
      <c r="D16" s="318"/>
    </row>
    <row r="17" spans="1:4" x14ac:dyDescent="0.2">
      <c r="A17" s="112" t="s">
        <v>111</v>
      </c>
      <c r="B17" s="108" t="s">
        <v>97</v>
      </c>
      <c r="C17" s="115" t="s">
        <v>105</v>
      </c>
      <c r="D17" s="112" t="s">
        <v>98</v>
      </c>
    </row>
    <row r="18" spans="1:4" x14ac:dyDescent="0.2">
      <c r="A18" s="77" t="s">
        <v>99</v>
      </c>
      <c r="B18" s="81" t="s">
        <v>112</v>
      </c>
      <c r="C18" s="79">
        <v>0.05</v>
      </c>
      <c r="D18" s="114">
        <f t="shared" ref="D18:D25" si="0">C18*($D$7+$D$14)</f>
        <v>0</v>
      </c>
    </row>
    <row r="19" spans="1:4" x14ac:dyDescent="0.2">
      <c r="A19" s="77" t="s">
        <v>107</v>
      </c>
      <c r="B19" s="82" t="s">
        <v>113</v>
      </c>
      <c r="C19" s="79">
        <v>2.5000000000000001E-2</v>
      </c>
      <c r="D19" s="114">
        <f t="shared" si="0"/>
        <v>0</v>
      </c>
    </row>
    <row r="20" spans="1:4" x14ac:dyDescent="0.2">
      <c r="A20" s="77" t="s">
        <v>114</v>
      </c>
      <c r="B20" s="82" t="s">
        <v>115</v>
      </c>
      <c r="C20" s="79">
        <v>0.03</v>
      </c>
      <c r="D20" s="114">
        <f t="shared" si="0"/>
        <v>0</v>
      </c>
    </row>
    <row r="21" spans="1:4" x14ac:dyDescent="0.2">
      <c r="A21" s="77" t="s">
        <v>116</v>
      </c>
      <c r="B21" s="82" t="s">
        <v>117</v>
      </c>
      <c r="C21" s="79">
        <v>1.4999999999999999E-2</v>
      </c>
      <c r="D21" s="114">
        <f t="shared" si="0"/>
        <v>0</v>
      </c>
    </row>
    <row r="22" spans="1:4" x14ac:dyDescent="0.2">
      <c r="A22" s="77" t="s">
        <v>118</v>
      </c>
      <c r="B22" s="82" t="s">
        <v>119</v>
      </c>
      <c r="C22" s="79">
        <v>0.01</v>
      </c>
      <c r="D22" s="114">
        <f t="shared" si="0"/>
        <v>0</v>
      </c>
    </row>
    <row r="23" spans="1:4" x14ac:dyDescent="0.2">
      <c r="A23" s="77" t="s">
        <v>120</v>
      </c>
      <c r="B23" s="78" t="s">
        <v>121</v>
      </c>
      <c r="C23" s="79">
        <v>6.0000000000000001E-3</v>
      </c>
      <c r="D23" s="114">
        <f t="shared" si="0"/>
        <v>0</v>
      </c>
    </row>
    <row r="24" spans="1:4" x14ac:dyDescent="0.2">
      <c r="A24" s="77" t="s">
        <v>122</v>
      </c>
      <c r="B24" s="82" t="s">
        <v>123</v>
      </c>
      <c r="C24" s="79">
        <v>2E-3</v>
      </c>
      <c r="D24" s="114">
        <f t="shared" si="0"/>
        <v>0</v>
      </c>
    </row>
    <row r="25" spans="1:4" x14ac:dyDescent="0.2">
      <c r="A25" s="77" t="s">
        <v>124</v>
      </c>
      <c r="B25" s="81" t="s">
        <v>125</v>
      </c>
      <c r="C25" s="79">
        <v>0.08</v>
      </c>
      <c r="D25" s="114">
        <f t="shared" si="0"/>
        <v>0</v>
      </c>
    </row>
    <row r="26" spans="1:4" x14ac:dyDescent="0.2">
      <c r="A26" s="308" t="s">
        <v>126</v>
      </c>
      <c r="B26" s="309"/>
      <c r="C26" s="117">
        <f>SUM(C18:C25)</f>
        <v>0.21800000000000003</v>
      </c>
      <c r="D26" s="118">
        <f>SUM(D18:D25)</f>
        <v>0</v>
      </c>
    </row>
    <row r="27" spans="1:4" x14ac:dyDescent="0.2">
      <c r="A27" s="73"/>
      <c r="B27" s="74"/>
      <c r="C27" s="119"/>
      <c r="D27" s="76"/>
    </row>
    <row r="28" spans="1:4" x14ac:dyDescent="0.2">
      <c r="A28" s="316" t="s">
        <v>127</v>
      </c>
      <c r="B28" s="317"/>
      <c r="C28" s="317"/>
      <c r="D28" s="318"/>
    </row>
    <row r="29" spans="1:4" x14ac:dyDescent="0.2">
      <c r="A29" s="112" t="s">
        <v>128</v>
      </c>
      <c r="B29" s="316" t="s">
        <v>97</v>
      </c>
      <c r="C29" s="318"/>
      <c r="D29" s="112" t="s">
        <v>98</v>
      </c>
    </row>
    <row r="30" spans="1:4" x14ac:dyDescent="0.2">
      <c r="A30" s="296" t="s">
        <v>99</v>
      </c>
      <c r="B30" s="83" t="s">
        <v>129</v>
      </c>
      <c r="C30" s="84"/>
      <c r="D30" s="85">
        <f>COMPOSICAO!D20*2*22</f>
        <v>242</v>
      </c>
    </row>
    <row r="31" spans="1:4" x14ac:dyDescent="0.2">
      <c r="A31" s="297"/>
      <c r="B31" s="83" t="s">
        <v>130</v>
      </c>
      <c r="C31" s="84"/>
      <c r="D31" s="85">
        <f>D6*COMPOSICAO!D21</f>
        <v>0</v>
      </c>
    </row>
    <row r="32" spans="1:4" x14ac:dyDescent="0.2">
      <c r="A32" s="298"/>
      <c r="B32" s="86" t="s">
        <v>131</v>
      </c>
      <c r="C32" s="87"/>
      <c r="D32" s="88">
        <f>IF(D30-D31&gt;0,D30-D31,0)</f>
        <v>242</v>
      </c>
    </row>
    <row r="33" spans="1:4" x14ac:dyDescent="0.2">
      <c r="A33" s="296" t="s">
        <v>107</v>
      </c>
      <c r="B33" s="83" t="s">
        <v>132</v>
      </c>
      <c r="C33" s="120"/>
      <c r="D33" s="85">
        <f>COMPOSICAO!D23*22</f>
        <v>814</v>
      </c>
    </row>
    <row r="34" spans="1:4" x14ac:dyDescent="0.2">
      <c r="A34" s="297"/>
      <c r="B34" s="83" t="s">
        <v>133</v>
      </c>
      <c r="C34" s="90">
        <v>0</v>
      </c>
      <c r="D34" s="85">
        <f>D33*C34</f>
        <v>0</v>
      </c>
    </row>
    <row r="35" spans="1:4" x14ac:dyDescent="0.2">
      <c r="A35" s="298"/>
      <c r="B35" s="86" t="s">
        <v>134</v>
      </c>
      <c r="C35" s="91"/>
      <c r="D35" s="88">
        <f>D33-D34</f>
        <v>814</v>
      </c>
    </row>
    <row r="36" spans="1:4" x14ac:dyDescent="0.2">
      <c r="A36" s="70" t="s">
        <v>114</v>
      </c>
      <c r="B36" s="83" t="s">
        <v>135</v>
      </c>
      <c r="C36" s="84"/>
      <c r="D36" s="92">
        <f>COMPOSICAO!D31</f>
        <v>184.85</v>
      </c>
    </row>
    <row r="37" spans="1:4" x14ac:dyDescent="0.2">
      <c r="A37" s="86" t="s">
        <v>136</v>
      </c>
      <c r="B37" s="110"/>
      <c r="C37" s="111"/>
      <c r="D37" s="88">
        <f>SUM(D32,D35,D36)</f>
        <v>1240.8499999999999</v>
      </c>
    </row>
    <row r="38" spans="1:4" x14ac:dyDescent="0.2">
      <c r="A38" s="73"/>
      <c r="B38" s="74"/>
      <c r="C38" s="75"/>
      <c r="D38" s="76"/>
    </row>
    <row r="39" spans="1:4" x14ac:dyDescent="0.2">
      <c r="A39" s="112">
        <v>2</v>
      </c>
      <c r="B39" s="121" t="s">
        <v>137</v>
      </c>
      <c r="C39" s="122"/>
      <c r="D39" s="112" t="s">
        <v>98</v>
      </c>
    </row>
    <row r="40" spans="1:4" x14ac:dyDescent="0.2">
      <c r="A40" s="70" t="s">
        <v>104</v>
      </c>
      <c r="B40" s="83" t="s">
        <v>138</v>
      </c>
      <c r="C40" s="123"/>
      <c r="D40" s="85">
        <f>D14</f>
        <v>0</v>
      </c>
    </row>
    <row r="41" spans="1:4" x14ac:dyDescent="0.2">
      <c r="A41" s="70" t="s">
        <v>111</v>
      </c>
      <c r="B41" s="83" t="s">
        <v>139</v>
      </c>
      <c r="C41" s="123"/>
      <c r="D41" s="85">
        <f>D26</f>
        <v>0</v>
      </c>
    </row>
    <row r="42" spans="1:4" x14ac:dyDescent="0.2">
      <c r="A42" s="70" t="s">
        <v>128</v>
      </c>
      <c r="B42" s="83" t="s">
        <v>140</v>
      </c>
      <c r="C42" s="123"/>
      <c r="D42" s="85">
        <f>D37</f>
        <v>1240.8499999999999</v>
      </c>
    </row>
    <row r="43" spans="1:4" x14ac:dyDescent="0.2">
      <c r="A43" s="299" t="s">
        <v>141</v>
      </c>
      <c r="B43" s="304"/>
      <c r="C43" s="124"/>
      <c r="D43" s="88">
        <f>SUM(D40:D42)</f>
        <v>1240.8499999999999</v>
      </c>
    </row>
    <row r="44" spans="1:4" x14ac:dyDescent="0.2">
      <c r="A44" s="73"/>
      <c r="B44" s="74"/>
      <c r="C44" s="75"/>
      <c r="D44" s="76"/>
    </row>
    <row r="45" spans="1:4" x14ac:dyDescent="0.2">
      <c r="A45" s="305" t="s">
        <v>142</v>
      </c>
      <c r="B45" s="306"/>
      <c r="C45" s="306"/>
      <c r="D45" s="307"/>
    </row>
    <row r="46" spans="1:4" x14ac:dyDescent="0.2">
      <c r="A46" s="112">
        <v>3</v>
      </c>
      <c r="B46" s="108" t="s">
        <v>97</v>
      </c>
      <c r="C46" s="125" t="s">
        <v>105</v>
      </c>
      <c r="D46" s="112" t="s">
        <v>98</v>
      </c>
    </row>
    <row r="47" spans="1:4" x14ac:dyDescent="0.2">
      <c r="A47" s="70" t="s">
        <v>99</v>
      </c>
      <c r="B47" s="83" t="s">
        <v>143</v>
      </c>
      <c r="C47" s="93">
        <v>4.1666666666666666E-3</v>
      </c>
      <c r="D47" s="114">
        <f t="shared" ref="D47:D52" si="1">C47*$D$7</f>
        <v>0</v>
      </c>
    </row>
    <row r="48" spans="1:4" x14ac:dyDescent="0.2">
      <c r="A48" s="70" t="s">
        <v>107</v>
      </c>
      <c r="B48" s="83" t="s">
        <v>144</v>
      </c>
      <c r="C48" s="93">
        <v>3.3333333333333332E-4</v>
      </c>
      <c r="D48" s="114">
        <f t="shared" si="1"/>
        <v>0</v>
      </c>
    </row>
    <row r="49" spans="1:4" x14ac:dyDescent="0.2">
      <c r="A49" s="77" t="s">
        <v>114</v>
      </c>
      <c r="B49" s="78" t="s">
        <v>145</v>
      </c>
      <c r="C49" s="93">
        <v>3.4399999999999993E-2</v>
      </c>
      <c r="D49" s="114">
        <f t="shared" si="1"/>
        <v>0</v>
      </c>
    </row>
    <row r="50" spans="1:4" x14ac:dyDescent="0.2">
      <c r="A50" s="70" t="s">
        <v>116</v>
      </c>
      <c r="B50" s="83" t="s">
        <v>146</v>
      </c>
      <c r="C50" s="93">
        <v>1.2444444444444444E-2</v>
      </c>
      <c r="D50" s="114">
        <f t="shared" si="1"/>
        <v>0</v>
      </c>
    </row>
    <row r="51" spans="1:4" x14ac:dyDescent="0.2">
      <c r="A51" s="70" t="s">
        <v>118</v>
      </c>
      <c r="B51" s="83" t="s">
        <v>147</v>
      </c>
      <c r="C51" s="93">
        <v>4.5631999999999999E-3</v>
      </c>
      <c r="D51" s="114">
        <f t="shared" si="1"/>
        <v>0</v>
      </c>
    </row>
    <row r="52" spans="1:4" x14ac:dyDescent="0.2">
      <c r="A52" s="70" t="s">
        <v>120</v>
      </c>
      <c r="B52" s="83" t="s">
        <v>148</v>
      </c>
      <c r="C52" s="93">
        <v>3.9680000000000005E-4</v>
      </c>
      <c r="D52" s="114">
        <f t="shared" si="1"/>
        <v>0</v>
      </c>
    </row>
    <row r="53" spans="1:4" x14ac:dyDescent="0.2">
      <c r="A53" s="299" t="s">
        <v>149</v>
      </c>
      <c r="B53" s="300"/>
      <c r="C53" s="94">
        <f>SUM(C47:C52)</f>
        <v>5.6304444444444435E-2</v>
      </c>
      <c r="D53" s="88">
        <f>SUM(D47:D52)</f>
        <v>0</v>
      </c>
    </row>
    <row r="54" spans="1:4" x14ac:dyDescent="0.2">
      <c r="A54" s="73"/>
      <c r="B54" s="74"/>
      <c r="C54" s="95"/>
      <c r="D54" s="76"/>
    </row>
    <row r="55" spans="1:4" x14ac:dyDescent="0.2">
      <c r="A55" s="305" t="s">
        <v>150</v>
      </c>
      <c r="B55" s="306"/>
      <c r="C55" s="306"/>
      <c r="D55" s="307"/>
    </row>
    <row r="56" spans="1:4" x14ac:dyDescent="0.2">
      <c r="A56" s="112">
        <v>4</v>
      </c>
      <c r="B56" s="108" t="s">
        <v>97</v>
      </c>
      <c r="C56" s="125" t="s">
        <v>105</v>
      </c>
      <c r="D56" s="112" t="s">
        <v>98</v>
      </c>
    </row>
    <row r="57" spans="1:4" x14ac:dyDescent="0.2">
      <c r="A57" s="299" t="s">
        <v>151</v>
      </c>
      <c r="B57" s="300"/>
      <c r="C57" s="96">
        <v>0</v>
      </c>
      <c r="D57" s="126">
        <v>0</v>
      </c>
    </row>
    <row r="58" spans="1:4" x14ac:dyDescent="0.2">
      <c r="A58" s="73"/>
      <c r="B58" s="74"/>
      <c r="C58" s="95"/>
      <c r="D58" s="76"/>
    </row>
    <row r="59" spans="1:4" x14ac:dyDescent="0.2">
      <c r="A59" s="305" t="s">
        <v>152</v>
      </c>
      <c r="B59" s="306"/>
      <c r="C59" s="306"/>
      <c r="D59" s="307"/>
    </row>
    <row r="60" spans="1:4" x14ac:dyDescent="0.2">
      <c r="A60" s="112">
        <v>5</v>
      </c>
      <c r="B60" s="127" t="s">
        <v>97</v>
      </c>
      <c r="C60" s="128"/>
      <c r="D60" s="129" t="s">
        <v>98</v>
      </c>
    </row>
    <row r="61" spans="1:4" x14ac:dyDescent="0.2">
      <c r="A61" s="86" t="s">
        <v>153</v>
      </c>
      <c r="B61" s="110"/>
      <c r="C61" s="87"/>
      <c r="D61" s="130">
        <v>0</v>
      </c>
    </row>
    <row r="62" spans="1:4" x14ac:dyDescent="0.2">
      <c r="A62" s="73"/>
      <c r="B62" s="74"/>
      <c r="C62" s="97"/>
      <c r="D62" s="76"/>
    </row>
    <row r="63" spans="1:4" x14ac:dyDescent="0.2">
      <c r="A63" s="305" t="s">
        <v>154</v>
      </c>
      <c r="B63" s="306"/>
      <c r="C63" s="306"/>
      <c r="D63" s="307"/>
    </row>
    <row r="64" spans="1:4" x14ac:dyDescent="0.2">
      <c r="A64" s="112">
        <v>6</v>
      </c>
      <c r="B64" s="108" t="s">
        <v>97</v>
      </c>
      <c r="C64" s="131" t="s">
        <v>105</v>
      </c>
      <c r="D64" s="112" t="s">
        <v>98</v>
      </c>
    </row>
    <row r="65" spans="1:4" x14ac:dyDescent="0.2">
      <c r="A65" s="98" t="s">
        <v>99</v>
      </c>
      <c r="B65" s="99" t="s">
        <v>155</v>
      </c>
      <c r="C65" s="100">
        <v>0.05</v>
      </c>
      <c r="D65" s="88">
        <f>C65*$D$81</f>
        <v>62.042499999999997</v>
      </c>
    </row>
    <row r="66" spans="1:4" x14ac:dyDescent="0.2">
      <c r="A66" s="98" t="s">
        <v>107</v>
      </c>
      <c r="B66" s="99" t="s">
        <v>156</v>
      </c>
      <c r="C66" s="100">
        <v>0.1</v>
      </c>
      <c r="D66" s="88">
        <f>C66*($D$81+$D$65)</f>
        <v>130.28925000000001</v>
      </c>
    </row>
    <row r="67" spans="1:4" x14ac:dyDescent="0.2">
      <c r="A67" s="98" t="s">
        <v>114</v>
      </c>
      <c r="B67" s="99" t="s">
        <v>157</v>
      </c>
      <c r="C67" s="100">
        <v>9.2499999999999999E-2</v>
      </c>
      <c r="D67" s="88">
        <f>((D65+D66+D81)/(1-C67))-(D65+D66+D81)</f>
        <v>146.08188636363639</v>
      </c>
    </row>
    <row r="68" spans="1:4" x14ac:dyDescent="0.2">
      <c r="A68" s="77" t="s">
        <v>158</v>
      </c>
      <c r="B68" s="101" t="s">
        <v>159</v>
      </c>
      <c r="C68" s="93">
        <v>6.4999999999999997E-3</v>
      </c>
      <c r="D68" s="88">
        <f>C68*$D$83</f>
        <v>0</v>
      </c>
    </row>
    <row r="69" spans="1:4" x14ac:dyDescent="0.2">
      <c r="A69" s="77" t="s">
        <v>160</v>
      </c>
      <c r="B69" s="101" t="s">
        <v>161</v>
      </c>
      <c r="C69" s="93">
        <v>0.03</v>
      </c>
      <c r="D69" s="88">
        <f>C69*$D$83</f>
        <v>0</v>
      </c>
    </row>
    <row r="70" spans="1:4" x14ac:dyDescent="0.2">
      <c r="A70" s="70" t="s">
        <v>162</v>
      </c>
      <c r="B70" s="71" t="s">
        <v>163</v>
      </c>
      <c r="C70" s="93">
        <v>0.02</v>
      </c>
      <c r="D70" s="88">
        <f>C70*$D$83</f>
        <v>0</v>
      </c>
    </row>
    <row r="71" spans="1:4" x14ac:dyDescent="0.2">
      <c r="A71" s="70" t="s">
        <v>164</v>
      </c>
      <c r="B71" s="102" t="s">
        <v>165</v>
      </c>
      <c r="C71" s="93">
        <v>3.5999999999999997E-2</v>
      </c>
      <c r="D71" s="88">
        <f>C71*$D$83</f>
        <v>0</v>
      </c>
    </row>
    <row r="72" spans="1:4" x14ac:dyDescent="0.2">
      <c r="A72" s="299" t="s">
        <v>166</v>
      </c>
      <c r="B72" s="300"/>
      <c r="C72" s="96">
        <f>SUM(C65:C67)</f>
        <v>0.24250000000000002</v>
      </c>
      <c r="D72" s="88">
        <f>SUM(D65:D67)</f>
        <v>338.41363636363639</v>
      </c>
    </row>
    <row r="73" spans="1:4" x14ac:dyDescent="0.2">
      <c r="A73" s="73"/>
      <c r="B73" s="74"/>
      <c r="C73" s="75"/>
      <c r="D73" s="76"/>
    </row>
    <row r="74" spans="1:4" x14ac:dyDescent="0.2">
      <c r="A74" s="301" t="s">
        <v>167</v>
      </c>
      <c r="B74" s="302"/>
      <c r="C74" s="302"/>
      <c r="D74" s="303"/>
    </row>
    <row r="75" spans="1:4" x14ac:dyDescent="0.2">
      <c r="A75" s="116" t="s">
        <v>168</v>
      </c>
      <c r="B75" s="132"/>
      <c r="C75" s="133"/>
      <c r="D75" s="112" t="s">
        <v>98</v>
      </c>
    </row>
    <row r="76" spans="1:4" x14ac:dyDescent="0.2">
      <c r="A76" s="70">
        <v>1</v>
      </c>
      <c r="B76" s="103" t="s">
        <v>169</v>
      </c>
      <c r="C76" s="104"/>
      <c r="D76" s="85">
        <f>D7</f>
        <v>0</v>
      </c>
    </row>
    <row r="77" spans="1:4" x14ac:dyDescent="0.2">
      <c r="A77" s="70">
        <v>2</v>
      </c>
      <c r="B77" s="103" t="s">
        <v>170</v>
      </c>
      <c r="C77" s="104"/>
      <c r="D77" s="85">
        <f>D43</f>
        <v>1240.8499999999999</v>
      </c>
    </row>
    <row r="78" spans="1:4" x14ac:dyDescent="0.2">
      <c r="A78" s="70">
        <v>3</v>
      </c>
      <c r="B78" s="103" t="s">
        <v>171</v>
      </c>
      <c r="C78" s="104"/>
      <c r="D78" s="85">
        <f>D53</f>
        <v>0</v>
      </c>
    </row>
    <row r="79" spans="1:4" x14ac:dyDescent="0.2">
      <c r="A79" s="70">
        <v>4</v>
      </c>
      <c r="B79" s="103" t="s">
        <v>172</v>
      </c>
      <c r="C79" s="104"/>
      <c r="D79" s="85">
        <v>0</v>
      </c>
    </row>
    <row r="80" spans="1:4" x14ac:dyDescent="0.2">
      <c r="A80" s="70">
        <v>5</v>
      </c>
      <c r="B80" s="103" t="s">
        <v>173</v>
      </c>
      <c r="C80" s="104"/>
      <c r="D80" s="85">
        <v>0</v>
      </c>
    </row>
    <row r="81" spans="1:4" x14ac:dyDescent="0.2">
      <c r="A81" s="134" t="s">
        <v>174</v>
      </c>
      <c r="B81" s="110"/>
      <c r="C81" s="111"/>
      <c r="D81" s="88">
        <f>SUM(D76:D80)</f>
        <v>1240.8499999999999</v>
      </c>
    </row>
    <row r="82" spans="1:4" x14ac:dyDescent="0.2">
      <c r="A82" s="70">
        <v>6</v>
      </c>
      <c r="B82" s="103" t="s">
        <v>175</v>
      </c>
      <c r="C82" s="104"/>
      <c r="D82" s="85">
        <f>D72</f>
        <v>338.41363636363639</v>
      </c>
    </row>
    <row r="83" spans="1:4" x14ac:dyDescent="0.2">
      <c r="A83" s="299" t="s">
        <v>176</v>
      </c>
      <c r="B83" s="304"/>
      <c r="C83" s="300"/>
      <c r="D83" s="135">
        <f>IF(D7=0,0,SUM(D81:D82))</f>
        <v>0</v>
      </c>
    </row>
    <row r="84" spans="1:4" x14ac:dyDescent="0.2">
      <c r="C84" s="105" t="s">
        <v>177</v>
      </c>
      <c r="D84" s="106" t="e">
        <f>ROUNDUP(D83/D76,2)</f>
        <v>#DIV/0!</v>
      </c>
    </row>
    <row r="85" spans="1:4" x14ac:dyDescent="0.2"/>
    <row r="86" spans="1:4" hidden="1" x14ac:dyDescent="0.2">
      <c r="D86" s="137"/>
    </row>
  </sheetData>
  <mergeCells count="22">
    <mergeCell ref="B29:C29"/>
    <mergeCell ref="A30:A32"/>
    <mergeCell ref="A63:D63"/>
    <mergeCell ref="A33:A35"/>
    <mergeCell ref="A72:B72"/>
    <mergeCell ref="A74:D74"/>
    <mergeCell ref="A83:C83"/>
    <mergeCell ref="A43:B43"/>
    <mergeCell ref="A45:D45"/>
    <mergeCell ref="A53:B53"/>
    <mergeCell ref="A55:D55"/>
    <mergeCell ref="A57:B57"/>
    <mergeCell ref="A59:D59"/>
    <mergeCell ref="A14:B14"/>
    <mergeCell ref="A16:D16"/>
    <mergeCell ref="A26:B26"/>
    <mergeCell ref="A28:D28"/>
    <mergeCell ref="A1:D1"/>
    <mergeCell ref="A3:D3"/>
    <mergeCell ref="A4:D4"/>
    <mergeCell ref="A9:D9"/>
    <mergeCell ref="A10:D10"/>
  </mergeCells>
  <conditionalFormatting sqref="B69">
    <cfRule type="expression" dxfId="13" priority="1">
      <formula>$D$81=0</formula>
    </cfRule>
  </conditionalFormatting>
  <pageMargins left="0.511811024" right="0.511811024" top="0.78740157499999996" bottom="0.78740157499999996" header="0.31496062000000002" footer="0.3149606200000000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D63C2A-58F6-4D05-A1DD-57BC8086F34D}">
  <sheetPr>
    <tabColor rgb="FFFF0000"/>
  </sheetPr>
  <dimension ref="A1:D86"/>
  <sheetViews>
    <sheetView zoomScaleNormal="100" workbookViewId="0">
      <selection sqref="A1:D1"/>
    </sheetView>
  </sheetViews>
  <sheetFormatPr defaultColWidth="0" defaultRowHeight="12" zeroHeight="1" x14ac:dyDescent="0.2"/>
  <cols>
    <col min="1" max="1" width="5.85546875" style="89" customWidth="1"/>
    <col min="2" max="2" width="83.28515625" style="89" customWidth="1"/>
    <col min="3" max="3" width="12.42578125" style="89" customWidth="1"/>
    <col min="4" max="4" width="15.42578125" style="89" customWidth="1"/>
    <col min="5" max="5" width="9.140625" style="89" hidden="1" customWidth="1"/>
    <col min="6" max="16384" width="9.140625" style="89" hidden="1"/>
  </cols>
  <sheetData>
    <row r="1" spans="1:4" ht="18.75" thickBot="1" x14ac:dyDescent="0.25">
      <c r="A1" s="319" t="str">
        <f>Perfis!B23</f>
        <v>Analista de UX/UI Sênior</v>
      </c>
      <c r="B1" s="294"/>
      <c r="C1" s="294"/>
      <c r="D1" s="295"/>
    </row>
    <row r="2" spans="1:4" x14ac:dyDescent="0.2">
      <c r="A2" s="136"/>
      <c r="B2" s="136"/>
      <c r="C2" s="136"/>
      <c r="D2" s="136"/>
    </row>
    <row r="3" spans="1:4" ht="18" x14ac:dyDescent="0.2">
      <c r="A3" s="313" t="s">
        <v>95</v>
      </c>
      <c r="B3" s="314"/>
      <c r="C3" s="314"/>
      <c r="D3" s="315"/>
    </row>
    <row r="4" spans="1:4" x14ac:dyDescent="0.2">
      <c r="A4" s="305" t="s">
        <v>96</v>
      </c>
      <c r="B4" s="306"/>
      <c r="C4" s="306"/>
      <c r="D4" s="307"/>
    </row>
    <row r="5" spans="1:4" x14ac:dyDescent="0.2">
      <c r="A5" s="107">
        <v>1</v>
      </c>
      <c r="B5" s="108" t="s">
        <v>97</v>
      </c>
      <c r="C5" s="109"/>
      <c r="D5" s="107" t="s">
        <v>98</v>
      </c>
    </row>
    <row r="6" spans="1:4" x14ac:dyDescent="0.2">
      <c r="A6" s="70" t="s">
        <v>99</v>
      </c>
      <c r="B6" s="71" t="s">
        <v>100</v>
      </c>
      <c r="C6" s="72">
        <v>1</v>
      </c>
      <c r="D6" s="85">
        <f>_xlfn.XLOOKUP(A1,Perfis!B3:B35,Perfis!C3:C35)</f>
        <v>0</v>
      </c>
    </row>
    <row r="7" spans="1:4" x14ac:dyDescent="0.2">
      <c r="A7" s="86" t="s">
        <v>101</v>
      </c>
      <c r="B7" s="110"/>
      <c r="C7" s="111"/>
      <c r="D7" s="88">
        <f>SUM(D6)</f>
        <v>0</v>
      </c>
    </row>
    <row r="8" spans="1:4" x14ac:dyDescent="0.2">
      <c r="A8" s="73"/>
      <c r="B8" s="74"/>
      <c r="C8" s="75"/>
      <c r="D8" s="76"/>
    </row>
    <row r="9" spans="1:4" x14ac:dyDescent="0.2">
      <c r="A9" s="305" t="s">
        <v>102</v>
      </c>
      <c r="B9" s="306"/>
      <c r="C9" s="306"/>
      <c r="D9" s="307"/>
    </row>
    <row r="10" spans="1:4" x14ac:dyDescent="0.2">
      <c r="A10" s="316" t="s">
        <v>103</v>
      </c>
      <c r="B10" s="317"/>
      <c r="C10" s="317"/>
      <c r="D10" s="318"/>
    </row>
    <row r="11" spans="1:4" x14ac:dyDescent="0.2">
      <c r="A11" s="112" t="s">
        <v>104</v>
      </c>
      <c r="B11" s="108" t="s">
        <v>97</v>
      </c>
      <c r="C11" s="113" t="s">
        <v>105</v>
      </c>
      <c r="D11" s="112" t="s">
        <v>98</v>
      </c>
    </row>
    <row r="12" spans="1:4" x14ac:dyDescent="0.2">
      <c r="A12" s="77" t="s">
        <v>99</v>
      </c>
      <c r="B12" s="78" t="s">
        <v>106</v>
      </c>
      <c r="C12" s="79">
        <v>8.3333333333333329E-2</v>
      </c>
      <c r="D12" s="114">
        <f>C12*$D$7</f>
        <v>0</v>
      </c>
    </row>
    <row r="13" spans="1:4" x14ac:dyDescent="0.2">
      <c r="A13" s="77" t="s">
        <v>107</v>
      </c>
      <c r="B13" s="78" t="s">
        <v>108</v>
      </c>
      <c r="C13" s="79">
        <v>7.7777777777777779E-2</v>
      </c>
      <c r="D13" s="114">
        <f>C13*$D$7</f>
        <v>0</v>
      </c>
    </row>
    <row r="14" spans="1:4" x14ac:dyDescent="0.2">
      <c r="A14" s="299" t="s">
        <v>109</v>
      </c>
      <c r="B14" s="300"/>
      <c r="C14" s="80">
        <f>SUM(C12:C13)</f>
        <v>0.16111111111111109</v>
      </c>
      <c r="D14" s="88">
        <f>SUM(D12:D13)</f>
        <v>0</v>
      </c>
    </row>
    <row r="15" spans="1:4" x14ac:dyDescent="0.2">
      <c r="A15" s="73"/>
      <c r="B15" s="74"/>
      <c r="C15" s="95"/>
      <c r="D15" s="76"/>
    </row>
    <row r="16" spans="1:4" x14ac:dyDescent="0.2">
      <c r="A16" s="316" t="s">
        <v>110</v>
      </c>
      <c r="B16" s="317"/>
      <c r="C16" s="317"/>
      <c r="D16" s="318"/>
    </row>
    <row r="17" spans="1:4" x14ac:dyDescent="0.2">
      <c r="A17" s="112" t="s">
        <v>111</v>
      </c>
      <c r="B17" s="108" t="s">
        <v>97</v>
      </c>
      <c r="C17" s="115" t="s">
        <v>105</v>
      </c>
      <c r="D17" s="112" t="s">
        <v>98</v>
      </c>
    </row>
    <row r="18" spans="1:4" x14ac:dyDescent="0.2">
      <c r="A18" s="77" t="s">
        <v>99</v>
      </c>
      <c r="B18" s="81" t="s">
        <v>112</v>
      </c>
      <c r="C18" s="79">
        <v>0.05</v>
      </c>
      <c r="D18" s="114">
        <f t="shared" ref="D18:D25" si="0">C18*($D$7+$D$14)</f>
        <v>0</v>
      </c>
    </row>
    <row r="19" spans="1:4" x14ac:dyDescent="0.2">
      <c r="A19" s="77" t="s">
        <v>107</v>
      </c>
      <c r="B19" s="82" t="s">
        <v>113</v>
      </c>
      <c r="C19" s="79">
        <v>2.5000000000000001E-2</v>
      </c>
      <c r="D19" s="114">
        <f t="shared" si="0"/>
        <v>0</v>
      </c>
    </row>
    <row r="20" spans="1:4" x14ac:dyDescent="0.2">
      <c r="A20" s="77" t="s">
        <v>114</v>
      </c>
      <c r="B20" s="82" t="s">
        <v>115</v>
      </c>
      <c r="C20" s="79">
        <v>0.03</v>
      </c>
      <c r="D20" s="114">
        <f t="shared" si="0"/>
        <v>0</v>
      </c>
    </row>
    <row r="21" spans="1:4" x14ac:dyDescent="0.2">
      <c r="A21" s="77" t="s">
        <v>116</v>
      </c>
      <c r="B21" s="82" t="s">
        <v>117</v>
      </c>
      <c r="C21" s="79">
        <v>1.4999999999999999E-2</v>
      </c>
      <c r="D21" s="114">
        <f t="shared" si="0"/>
        <v>0</v>
      </c>
    </row>
    <row r="22" spans="1:4" x14ac:dyDescent="0.2">
      <c r="A22" s="77" t="s">
        <v>118</v>
      </c>
      <c r="B22" s="82" t="s">
        <v>119</v>
      </c>
      <c r="C22" s="79">
        <v>0.01</v>
      </c>
      <c r="D22" s="114">
        <f t="shared" si="0"/>
        <v>0</v>
      </c>
    </row>
    <row r="23" spans="1:4" x14ac:dyDescent="0.2">
      <c r="A23" s="77" t="s">
        <v>120</v>
      </c>
      <c r="B23" s="78" t="s">
        <v>121</v>
      </c>
      <c r="C23" s="79">
        <v>6.0000000000000001E-3</v>
      </c>
      <c r="D23" s="114">
        <f t="shared" si="0"/>
        <v>0</v>
      </c>
    </row>
    <row r="24" spans="1:4" x14ac:dyDescent="0.2">
      <c r="A24" s="77" t="s">
        <v>122</v>
      </c>
      <c r="B24" s="82" t="s">
        <v>123</v>
      </c>
      <c r="C24" s="79">
        <v>2E-3</v>
      </c>
      <c r="D24" s="114">
        <f t="shared" si="0"/>
        <v>0</v>
      </c>
    </row>
    <row r="25" spans="1:4" x14ac:dyDescent="0.2">
      <c r="A25" s="77" t="s">
        <v>124</v>
      </c>
      <c r="B25" s="81" t="s">
        <v>125</v>
      </c>
      <c r="C25" s="79">
        <v>0.08</v>
      </c>
      <c r="D25" s="114">
        <f t="shared" si="0"/>
        <v>0</v>
      </c>
    </row>
    <row r="26" spans="1:4" x14ac:dyDescent="0.2">
      <c r="A26" s="308" t="s">
        <v>126</v>
      </c>
      <c r="B26" s="309"/>
      <c r="C26" s="117">
        <f>SUM(C18:C25)</f>
        <v>0.21800000000000003</v>
      </c>
      <c r="D26" s="118">
        <f>SUM(D18:D25)</f>
        <v>0</v>
      </c>
    </row>
    <row r="27" spans="1:4" x14ac:dyDescent="0.2">
      <c r="A27" s="73"/>
      <c r="B27" s="74"/>
      <c r="C27" s="119"/>
      <c r="D27" s="76"/>
    </row>
    <row r="28" spans="1:4" x14ac:dyDescent="0.2">
      <c r="A28" s="316" t="s">
        <v>127</v>
      </c>
      <c r="B28" s="317"/>
      <c r="C28" s="317"/>
      <c r="D28" s="318"/>
    </row>
    <row r="29" spans="1:4" x14ac:dyDescent="0.2">
      <c r="A29" s="112" t="s">
        <v>128</v>
      </c>
      <c r="B29" s="316" t="s">
        <v>97</v>
      </c>
      <c r="C29" s="318"/>
      <c r="D29" s="112" t="s">
        <v>98</v>
      </c>
    </row>
    <row r="30" spans="1:4" x14ac:dyDescent="0.2">
      <c r="A30" s="296" t="s">
        <v>99</v>
      </c>
      <c r="B30" s="83" t="s">
        <v>129</v>
      </c>
      <c r="C30" s="84"/>
      <c r="D30" s="85">
        <f>COMPOSICAO!D20*2*22</f>
        <v>242</v>
      </c>
    </row>
    <row r="31" spans="1:4" x14ac:dyDescent="0.2">
      <c r="A31" s="297"/>
      <c r="B31" s="83" t="s">
        <v>130</v>
      </c>
      <c r="C31" s="84"/>
      <c r="D31" s="85">
        <f>D6*COMPOSICAO!D21</f>
        <v>0</v>
      </c>
    </row>
    <row r="32" spans="1:4" x14ac:dyDescent="0.2">
      <c r="A32" s="298"/>
      <c r="B32" s="86" t="s">
        <v>131</v>
      </c>
      <c r="C32" s="87"/>
      <c r="D32" s="88">
        <f>IF(D30-D31&gt;0,D30-D31,0)</f>
        <v>242</v>
      </c>
    </row>
    <row r="33" spans="1:4" x14ac:dyDescent="0.2">
      <c r="A33" s="296" t="s">
        <v>107</v>
      </c>
      <c r="B33" s="83" t="s">
        <v>132</v>
      </c>
      <c r="C33" s="120"/>
      <c r="D33" s="85">
        <f>COMPOSICAO!D23*22</f>
        <v>814</v>
      </c>
    </row>
    <row r="34" spans="1:4" x14ac:dyDescent="0.2">
      <c r="A34" s="297"/>
      <c r="B34" s="83" t="s">
        <v>133</v>
      </c>
      <c r="C34" s="90">
        <v>0</v>
      </c>
      <c r="D34" s="85">
        <f>D33*C34</f>
        <v>0</v>
      </c>
    </row>
    <row r="35" spans="1:4" x14ac:dyDescent="0.2">
      <c r="A35" s="298"/>
      <c r="B35" s="86" t="s">
        <v>134</v>
      </c>
      <c r="C35" s="91"/>
      <c r="D35" s="88">
        <f>D33-D34</f>
        <v>814</v>
      </c>
    </row>
    <row r="36" spans="1:4" x14ac:dyDescent="0.2">
      <c r="A36" s="70" t="s">
        <v>114</v>
      </c>
      <c r="B36" s="83" t="s">
        <v>135</v>
      </c>
      <c r="C36" s="84"/>
      <c r="D36" s="92">
        <f>COMPOSICAO!D31</f>
        <v>184.85</v>
      </c>
    </row>
    <row r="37" spans="1:4" x14ac:dyDescent="0.2">
      <c r="A37" s="86" t="s">
        <v>136</v>
      </c>
      <c r="B37" s="110"/>
      <c r="C37" s="111"/>
      <c r="D37" s="88">
        <f>SUM(D32,D35,D36)</f>
        <v>1240.8499999999999</v>
      </c>
    </row>
    <row r="38" spans="1:4" x14ac:dyDescent="0.2">
      <c r="A38" s="73"/>
      <c r="B38" s="74"/>
      <c r="C38" s="75"/>
      <c r="D38" s="76"/>
    </row>
    <row r="39" spans="1:4" x14ac:dyDescent="0.2">
      <c r="A39" s="112">
        <v>2</v>
      </c>
      <c r="B39" s="121" t="s">
        <v>137</v>
      </c>
      <c r="C39" s="122"/>
      <c r="D39" s="112" t="s">
        <v>98</v>
      </c>
    </row>
    <row r="40" spans="1:4" x14ac:dyDescent="0.2">
      <c r="A40" s="70" t="s">
        <v>104</v>
      </c>
      <c r="B40" s="83" t="s">
        <v>138</v>
      </c>
      <c r="C40" s="123"/>
      <c r="D40" s="85">
        <f>D14</f>
        <v>0</v>
      </c>
    </row>
    <row r="41" spans="1:4" x14ac:dyDescent="0.2">
      <c r="A41" s="70" t="s">
        <v>111</v>
      </c>
      <c r="B41" s="83" t="s">
        <v>139</v>
      </c>
      <c r="C41" s="123"/>
      <c r="D41" s="85">
        <f>D26</f>
        <v>0</v>
      </c>
    </row>
    <row r="42" spans="1:4" x14ac:dyDescent="0.2">
      <c r="A42" s="70" t="s">
        <v>128</v>
      </c>
      <c r="B42" s="83" t="s">
        <v>140</v>
      </c>
      <c r="C42" s="123"/>
      <c r="D42" s="85">
        <f>D37</f>
        <v>1240.8499999999999</v>
      </c>
    </row>
    <row r="43" spans="1:4" x14ac:dyDescent="0.2">
      <c r="A43" s="299" t="s">
        <v>141</v>
      </c>
      <c r="B43" s="304"/>
      <c r="C43" s="124"/>
      <c r="D43" s="88">
        <f>SUM(D40:D42)</f>
        <v>1240.8499999999999</v>
      </c>
    </row>
    <row r="44" spans="1:4" x14ac:dyDescent="0.2">
      <c r="A44" s="73"/>
      <c r="B44" s="74"/>
      <c r="C44" s="75"/>
      <c r="D44" s="76"/>
    </row>
    <row r="45" spans="1:4" x14ac:dyDescent="0.2">
      <c r="A45" s="305" t="s">
        <v>142</v>
      </c>
      <c r="B45" s="306"/>
      <c r="C45" s="306"/>
      <c r="D45" s="307"/>
    </row>
    <row r="46" spans="1:4" x14ac:dyDescent="0.2">
      <c r="A46" s="112">
        <v>3</v>
      </c>
      <c r="B46" s="108" t="s">
        <v>97</v>
      </c>
      <c r="C46" s="125" t="s">
        <v>105</v>
      </c>
      <c r="D46" s="112" t="s">
        <v>98</v>
      </c>
    </row>
    <row r="47" spans="1:4" x14ac:dyDescent="0.2">
      <c r="A47" s="70" t="s">
        <v>99</v>
      </c>
      <c r="B47" s="83" t="s">
        <v>143</v>
      </c>
      <c r="C47" s="93">
        <v>4.1666666666666666E-3</v>
      </c>
      <c r="D47" s="114">
        <f t="shared" ref="D47:D52" si="1">C47*$D$7</f>
        <v>0</v>
      </c>
    </row>
    <row r="48" spans="1:4" x14ac:dyDescent="0.2">
      <c r="A48" s="70" t="s">
        <v>107</v>
      </c>
      <c r="B48" s="83" t="s">
        <v>144</v>
      </c>
      <c r="C48" s="93">
        <v>3.3333333333333332E-4</v>
      </c>
      <c r="D48" s="114">
        <f t="shared" si="1"/>
        <v>0</v>
      </c>
    </row>
    <row r="49" spans="1:4" x14ac:dyDescent="0.2">
      <c r="A49" s="77" t="s">
        <v>114</v>
      </c>
      <c r="B49" s="78" t="s">
        <v>145</v>
      </c>
      <c r="C49" s="93">
        <v>3.4399999999999993E-2</v>
      </c>
      <c r="D49" s="114">
        <f t="shared" si="1"/>
        <v>0</v>
      </c>
    </row>
    <row r="50" spans="1:4" x14ac:dyDescent="0.2">
      <c r="A50" s="70" t="s">
        <v>116</v>
      </c>
      <c r="B50" s="83" t="s">
        <v>146</v>
      </c>
      <c r="C50" s="93">
        <v>1.2444444444444444E-2</v>
      </c>
      <c r="D50" s="114">
        <f t="shared" si="1"/>
        <v>0</v>
      </c>
    </row>
    <row r="51" spans="1:4" x14ac:dyDescent="0.2">
      <c r="A51" s="70" t="s">
        <v>118</v>
      </c>
      <c r="B51" s="83" t="s">
        <v>147</v>
      </c>
      <c r="C51" s="93">
        <v>4.5631999999999999E-3</v>
      </c>
      <c r="D51" s="114">
        <f t="shared" si="1"/>
        <v>0</v>
      </c>
    </row>
    <row r="52" spans="1:4" x14ac:dyDescent="0.2">
      <c r="A52" s="70" t="s">
        <v>120</v>
      </c>
      <c r="B52" s="83" t="s">
        <v>148</v>
      </c>
      <c r="C52" s="93">
        <v>3.9680000000000005E-4</v>
      </c>
      <c r="D52" s="114">
        <f t="shared" si="1"/>
        <v>0</v>
      </c>
    </row>
    <row r="53" spans="1:4" x14ac:dyDescent="0.2">
      <c r="A53" s="299" t="s">
        <v>149</v>
      </c>
      <c r="B53" s="300"/>
      <c r="C53" s="94">
        <f>SUM(C47:C52)</f>
        <v>5.6304444444444435E-2</v>
      </c>
      <c r="D53" s="88">
        <f>SUM(D47:D52)</f>
        <v>0</v>
      </c>
    </row>
    <row r="54" spans="1:4" x14ac:dyDescent="0.2">
      <c r="A54" s="73"/>
      <c r="B54" s="74"/>
      <c r="C54" s="95"/>
      <c r="D54" s="76"/>
    </row>
    <row r="55" spans="1:4" x14ac:dyDescent="0.2">
      <c r="A55" s="305" t="s">
        <v>150</v>
      </c>
      <c r="B55" s="306"/>
      <c r="C55" s="306"/>
      <c r="D55" s="307"/>
    </row>
    <row r="56" spans="1:4" x14ac:dyDescent="0.2">
      <c r="A56" s="112">
        <v>4</v>
      </c>
      <c r="B56" s="108" t="s">
        <v>97</v>
      </c>
      <c r="C56" s="125" t="s">
        <v>105</v>
      </c>
      <c r="D56" s="112" t="s">
        <v>98</v>
      </c>
    </row>
    <row r="57" spans="1:4" x14ac:dyDescent="0.2">
      <c r="A57" s="299" t="s">
        <v>151</v>
      </c>
      <c r="B57" s="300"/>
      <c r="C57" s="96">
        <v>0</v>
      </c>
      <c r="D57" s="126">
        <v>0</v>
      </c>
    </row>
    <row r="58" spans="1:4" x14ac:dyDescent="0.2">
      <c r="A58" s="73"/>
      <c r="B58" s="74"/>
      <c r="C58" s="95"/>
      <c r="D58" s="76"/>
    </row>
    <row r="59" spans="1:4" x14ac:dyDescent="0.2">
      <c r="A59" s="305" t="s">
        <v>152</v>
      </c>
      <c r="B59" s="306"/>
      <c r="C59" s="306"/>
      <c r="D59" s="307"/>
    </row>
    <row r="60" spans="1:4" x14ac:dyDescent="0.2">
      <c r="A60" s="112">
        <v>5</v>
      </c>
      <c r="B60" s="127" t="s">
        <v>97</v>
      </c>
      <c r="C60" s="128"/>
      <c r="D60" s="129" t="s">
        <v>98</v>
      </c>
    </row>
    <row r="61" spans="1:4" x14ac:dyDescent="0.2">
      <c r="A61" s="86" t="s">
        <v>153</v>
      </c>
      <c r="B61" s="110"/>
      <c r="C61" s="87"/>
      <c r="D61" s="130">
        <v>0</v>
      </c>
    </row>
    <row r="62" spans="1:4" x14ac:dyDescent="0.2">
      <c r="A62" s="73"/>
      <c r="B62" s="74"/>
      <c r="C62" s="97"/>
      <c r="D62" s="76"/>
    </row>
    <row r="63" spans="1:4" x14ac:dyDescent="0.2">
      <c r="A63" s="305" t="s">
        <v>154</v>
      </c>
      <c r="B63" s="306"/>
      <c r="C63" s="306"/>
      <c r="D63" s="307"/>
    </row>
    <row r="64" spans="1:4" x14ac:dyDescent="0.2">
      <c r="A64" s="112">
        <v>6</v>
      </c>
      <c r="B64" s="108" t="s">
        <v>97</v>
      </c>
      <c r="C64" s="131" t="s">
        <v>105</v>
      </c>
      <c r="D64" s="112" t="s">
        <v>98</v>
      </c>
    </row>
    <row r="65" spans="1:4" x14ac:dyDescent="0.2">
      <c r="A65" s="98" t="s">
        <v>99</v>
      </c>
      <c r="B65" s="99" t="s">
        <v>155</v>
      </c>
      <c r="C65" s="100">
        <v>0.05</v>
      </c>
      <c r="D65" s="88">
        <f>C65*$D$81</f>
        <v>62.042499999999997</v>
      </c>
    </row>
    <row r="66" spans="1:4" x14ac:dyDescent="0.2">
      <c r="A66" s="98" t="s">
        <v>107</v>
      </c>
      <c r="B66" s="99" t="s">
        <v>156</v>
      </c>
      <c r="C66" s="100">
        <v>0.1</v>
      </c>
      <c r="D66" s="88">
        <f>C66*($D$81+$D$65)</f>
        <v>130.28925000000001</v>
      </c>
    </row>
    <row r="67" spans="1:4" x14ac:dyDescent="0.2">
      <c r="A67" s="98" t="s">
        <v>114</v>
      </c>
      <c r="B67" s="99" t="s">
        <v>157</v>
      </c>
      <c r="C67" s="100">
        <v>9.2499999999999999E-2</v>
      </c>
      <c r="D67" s="88">
        <f>((D65+D66+D81)/(1-C67))-(D65+D66+D81)</f>
        <v>146.08188636363639</v>
      </c>
    </row>
    <row r="68" spans="1:4" x14ac:dyDescent="0.2">
      <c r="A68" s="77" t="s">
        <v>158</v>
      </c>
      <c r="B68" s="101" t="s">
        <v>159</v>
      </c>
      <c r="C68" s="93">
        <v>6.4999999999999997E-3</v>
      </c>
      <c r="D68" s="88">
        <f>C68*$D$83</f>
        <v>0</v>
      </c>
    </row>
    <row r="69" spans="1:4" x14ac:dyDescent="0.2">
      <c r="A69" s="77" t="s">
        <v>160</v>
      </c>
      <c r="B69" s="101" t="s">
        <v>161</v>
      </c>
      <c r="C69" s="93">
        <v>0.03</v>
      </c>
      <c r="D69" s="88">
        <f>C69*$D$83</f>
        <v>0</v>
      </c>
    </row>
    <row r="70" spans="1:4" x14ac:dyDescent="0.2">
      <c r="A70" s="70" t="s">
        <v>162</v>
      </c>
      <c r="B70" s="71" t="s">
        <v>163</v>
      </c>
      <c r="C70" s="93">
        <v>0.02</v>
      </c>
      <c r="D70" s="88">
        <f>C70*$D$83</f>
        <v>0</v>
      </c>
    </row>
    <row r="71" spans="1:4" x14ac:dyDescent="0.2">
      <c r="A71" s="70" t="s">
        <v>164</v>
      </c>
      <c r="B71" s="102" t="s">
        <v>165</v>
      </c>
      <c r="C71" s="93">
        <v>3.5999999999999997E-2</v>
      </c>
      <c r="D71" s="88">
        <f>C71*$D$83</f>
        <v>0</v>
      </c>
    </row>
    <row r="72" spans="1:4" x14ac:dyDescent="0.2">
      <c r="A72" s="299" t="s">
        <v>166</v>
      </c>
      <c r="B72" s="300"/>
      <c r="C72" s="96">
        <f>SUM(C65:C67)</f>
        <v>0.24250000000000002</v>
      </c>
      <c r="D72" s="88">
        <f>SUM(D65:D67)</f>
        <v>338.41363636363639</v>
      </c>
    </row>
    <row r="73" spans="1:4" x14ac:dyDescent="0.2">
      <c r="A73" s="73"/>
      <c r="B73" s="74"/>
      <c r="C73" s="75"/>
      <c r="D73" s="76"/>
    </row>
    <row r="74" spans="1:4" x14ac:dyDescent="0.2">
      <c r="A74" s="301" t="s">
        <v>167</v>
      </c>
      <c r="B74" s="302"/>
      <c r="C74" s="302"/>
      <c r="D74" s="303"/>
    </row>
    <row r="75" spans="1:4" x14ac:dyDescent="0.2">
      <c r="A75" s="116" t="s">
        <v>168</v>
      </c>
      <c r="B75" s="132"/>
      <c r="C75" s="133"/>
      <c r="D75" s="112" t="s">
        <v>98</v>
      </c>
    </row>
    <row r="76" spans="1:4" x14ac:dyDescent="0.2">
      <c r="A76" s="70">
        <v>1</v>
      </c>
      <c r="B76" s="103" t="s">
        <v>169</v>
      </c>
      <c r="C76" s="104"/>
      <c r="D76" s="85">
        <f>D7</f>
        <v>0</v>
      </c>
    </row>
    <row r="77" spans="1:4" x14ac:dyDescent="0.2">
      <c r="A77" s="70">
        <v>2</v>
      </c>
      <c r="B77" s="103" t="s">
        <v>170</v>
      </c>
      <c r="C77" s="104"/>
      <c r="D77" s="85">
        <f>D43</f>
        <v>1240.8499999999999</v>
      </c>
    </row>
    <row r="78" spans="1:4" x14ac:dyDescent="0.2">
      <c r="A78" s="70">
        <v>3</v>
      </c>
      <c r="B78" s="103" t="s">
        <v>171</v>
      </c>
      <c r="C78" s="104"/>
      <c r="D78" s="85">
        <f>D53</f>
        <v>0</v>
      </c>
    </row>
    <row r="79" spans="1:4" x14ac:dyDescent="0.2">
      <c r="A79" s="70">
        <v>4</v>
      </c>
      <c r="B79" s="103" t="s">
        <v>172</v>
      </c>
      <c r="C79" s="104"/>
      <c r="D79" s="85">
        <v>0</v>
      </c>
    </row>
    <row r="80" spans="1:4" x14ac:dyDescent="0.2">
      <c r="A80" s="70">
        <v>5</v>
      </c>
      <c r="B80" s="103" t="s">
        <v>173</v>
      </c>
      <c r="C80" s="104"/>
      <c r="D80" s="85">
        <v>0</v>
      </c>
    </row>
    <row r="81" spans="1:4" x14ac:dyDescent="0.2">
      <c r="A81" s="134" t="s">
        <v>174</v>
      </c>
      <c r="B81" s="110"/>
      <c r="C81" s="111"/>
      <c r="D81" s="88">
        <f>SUM(D76:D80)</f>
        <v>1240.8499999999999</v>
      </c>
    </row>
    <row r="82" spans="1:4" x14ac:dyDescent="0.2">
      <c r="A82" s="70">
        <v>6</v>
      </c>
      <c r="B82" s="103" t="s">
        <v>175</v>
      </c>
      <c r="C82" s="104"/>
      <c r="D82" s="85">
        <f>D72</f>
        <v>338.41363636363639</v>
      </c>
    </row>
    <row r="83" spans="1:4" x14ac:dyDescent="0.2">
      <c r="A83" s="299" t="s">
        <v>176</v>
      </c>
      <c r="B83" s="304"/>
      <c r="C83" s="300"/>
      <c r="D83" s="135">
        <f>IF(D7=0,0,SUM(D81:D82))</f>
        <v>0</v>
      </c>
    </row>
    <row r="84" spans="1:4" x14ac:dyDescent="0.2">
      <c r="C84" s="105" t="s">
        <v>177</v>
      </c>
      <c r="D84" s="106" t="e">
        <f>ROUNDUP(D83/D76,2)</f>
        <v>#DIV/0!</v>
      </c>
    </row>
    <row r="85" spans="1:4" x14ac:dyDescent="0.2"/>
    <row r="86" spans="1:4" hidden="1" x14ac:dyDescent="0.2">
      <c r="D86" s="137"/>
    </row>
  </sheetData>
  <mergeCells count="22">
    <mergeCell ref="B29:C29"/>
    <mergeCell ref="A30:A32"/>
    <mergeCell ref="A63:D63"/>
    <mergeCell ref="A33:A35"/>
    <mergeCell ref="A72:B72"/>
    <mergeCell ref="A74:D74"/>
    <mergeCell ref="A83:C83"/>
    <mergeCell ref="A43:B43"/>
    <mergeCell ref="A45:D45"/>
    <mergeCell ref="A53:B53"/>
    <mergeCell ref="A55:D55"/>
    <mergeCell ref="A57:B57"/>
    <mergeCell ref="A59:D59"/>
    <mergeCell ref="A14:B14"/>
    <mergeCell ref="A16:D16"/>
    <mergeCell ref="A26:B26"/>
    <mergeCell ref="A28:D28"/>
    <mergeCell ref="A1:D1"/>
    <mergeCell ref="A3:D3"/>
    <mergeCell ref="A4:D4"/>
    <mergeCell ref="A9:D9"/>
    <mergeCell ref="A10:D10"/>
  </mergeCells>
  <conditionalFormatting sqref="B69">
    <cfRule type="expression" dxfId="12" priority="1">
      <formula>$D$81=0</formula>
    </cfRule>
  </conditionalFormatting>
  <pageMargins left="0.511811024" right="0.511811024" top="0.78740157499999996" bottom="0.78740157499999996" header="0.31496062000000002" footer="0.3149606200000000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0764E0-271A-4C23-AB6A-DED57B34EEDA}">
  <sheetPr>
    <tabColor rgb="FFFF0000"/>
  </sheetPr>
  <dimension ref="A1:D86"/>
  <sheetViews>
    <sheetView zoomScaleNormal="100" workbookViewId="0">
      <selection sqref="A1:D1"/>
    </sheetView>
  </sheetViews>
  <sheetFormatPr defaultColWidth="0" defaultRowHeight="12" zeroHeight="1" x14ac:dyDescent="0.2"/>
  <cols>
    <col min="1" max="1" width="5.85546875" style="89" customWidth="1"/>
    <col min="2" max="2" width="83.28515625" style="89" customWidth="1"/>
    <col min="3" max="3" width="12.42578125" style="89" customWidth="1"/>
    <col min="4" max="4" width="15.42578125" style="89" customWidth="1"/>
    <col min="5" max="5" width="9.140625" style="89" hidden="1" customWidth="1"/>
    <col min="6" max="16384" width="9.140625" style="89" hidden="1"/>
  </cols>
  <sheetData>
    <row r="1" spans="1:4" ht="18.75" thickBot="1" x14ac:dyDescent="0.25">
      <c r="A1" s="319" t="str">
        <f>Perfis!B24</f>
        <v>Cientista de Dados Júnior</v>
      </c>
      <c r="B1" s="294"/>
      <c r="C1" s="294"/>
      <c r="D1" s="295"/>
    </row>
    <row r="2" spans="1:4" x14ac:dyDescent="0.2">
      <c r="A2" s="136"/>
      <c r="B2" s="136"/>
      <c r="C2" s="136"/>
      <c r="D2" s="136"/>
    </row>
    <row r="3" spans="1:4" ht="18" x14ac:dyDescent="0.2">
      <c r="A3" s="313" t="s">
        <v>95</v>
      </c>
      <c r="B3" s="314"/>
      <c r="C3" s="314"/>
      <c r="D3" s="315"/>
    </row>
    <row r="4" spans="1:4" x14ac:dyDescent="0.2">
      <c r="A4" s="305" t="s">
        <v>96</v>
      </c>
      <c r="B4" s="306"/>
      <c r="C4" s="306"/>
      <c r="D4" s="307"/>
    </row>
    <row r="5" spans="1:4" x14ac:dyDescent="0.2">
      <c r="A5" s="107">
        <v>1</v>
      </c>
      <c r="B5" s="108" t="s">
        <v>97</v>
      </c>
      <c r="C5" s="109"/>
      <c r="D5" s="107" t="s">
        <v>98</v>
      </c>
    </row>
    <row r="6" spans="1:4" x14ac:dyDescent="0.2">
      <c r="A6" s="70" t="s">
        <v>99</v>
      </c>
      <c r="B6" s="71" t="s">
        <v>100</v>
      </c>
      <c r="C6" s="72">
        <v>1</v>
      </c>
      <c r="D6" s="85">
        <f>_xlfn.XLOOKUP(A1,Perfis!B3:B35,Perfis!C3:C35)</f>
        <v>0</v>
      </c>
    </row>
    <row r="7" spans="1:4" x14ac:dyDescent="0.2">
      <c r="A7" s="86" t="s">
        <v>101</v>
      </c>
      <c r="B7" s="110"/>
      <c r="C7" s="111"/>
      <c r="D7" s="88">
        <f>SUM(D6)</f>
        <v>0</v>
      </c>
    </row>
    <row r="8" spans="1:4" x14ac:dyDescent="0.2">
      <c r="A8" s="73"/>
      <c r="B8" s="74"/>
      <c r="C8" s="75"/>
      <c r="D8" s="76"/>
    </row>
    <row r="9" spans="1:4" x14ac:dyDescent="0.2">
      <c r="A9" s="305" t="s">
        <v>102</v>
      </c>
      <c r="B9" s="306"/>
      <c r="C9" s="306"/>
      <c r="D9" s="307"/>
    </row>
    <row r="10" spans="1:4" x14ac:dyDescent="0.2">
      <c r="A10" s="316" t="s">
        <v>103</v>
      </c>
      <c r="B10" s="317"/>
      <c r="C10" s="317"/>
      <c r="D10" s="318"/>
    </row>
    <row r="11" spans="1:4" x14ac:dyDescent="0.2">
      <c r="A11" s="112" t="s">
        <v>104</v>
      </c>
      <c r="B11" s="108" t="s">
        <v>97</v>
      </c>
      <c r="C11" s="113" t="s">
        <v>105</v>
      </c>
      <c r="D11" s="112" t="s">
        <v>98</v>
      </c>
    </row>
    <row r="12" spans="1:4" x14ac:dyDescent="0.2">
      <c r="A12" s="77" t="s">
        <v>99</v>
      </c>
      <c r="B12" s="78" t="s">
        <v>106</v>
      </c>
      <c r="C12" s="79">
        <v>8.3333333333333329E-2</v>
      </c>
      <c r="D12" s="114">
        <f>C12*$D$7</f>
        <v>0</v>
      </c>
    </row>
    <row r="13" spans="1:4" x14ac:dyDescent="0.2">
      <c r="A13" s="77" t="s">
        <v>107</v>
      </c>
      <c r="B13" s="78" t="s">
        <v>108</v>
      </c>
      <c r="C13" s="79">
        <v>7.7777777777777779E-2</v>
      </c>
      <c r="D13" s="114">
        <f>C13*$D$7</f>
        <v>0</v>
      </c>
    </row>
    <row r="14" spans="1:4" x14ac:dyDescent="0.2">
      <c r="A14" s="299" t="s">
        <v>109</v>
      </c>
      <c r="B14" s="300"/>
      <c r="C14" s="80">
        <f>SUM(C12:C13)</f>
        <v>0.16111111111111109</v>
      </c>
      <c r="D14" s="88">
        <f>SUM(D12:D13)</f>
        <v>0</v>
      </c>
    </row>
    <row r="15" spans="1:4" x14ac:dyDescent="0.2">
      <c r="A15" s="73"/>
      <c r="B15" s="74"/>
      <c r="C15" s="95"/>
      <c r="D15" s="76"/>
    </row>
    <row r="16" spans="1:4" x14ac:dyDescent="0.2">
      <c r="A16" s="316" t="s">
        <v>110</v>
      </c>
      <c r="B16" s="317"/>
      <c r="C16" s="317"/>
      <c r="D16" s="318"/>
    </row>
    <row r="17" spans="1:4" x14ac:dyDescent="0.2">
      <c r="A17" s="112" t="s">
        <v>111</v>
      </c>
      <c r="B17" s="108" t="s">
        <v>97</v>
      </c>
      <c r="C17" s="115" t="s">
        <v>105</v>
      </c>
      <c r="D17" s="112" t="s">
        <v>98</v>
      </c>
    </row>
    <row r="18" spans="1:4" x14ac:dyDescent="0.2">
      <c r="A18" s="77" t="s">
        <v>99</v>
      </c>
      <c r="B18" s="81" t="s">
        <v>112</v>
      </c>
      <c r="C18" s="79">
        <v>0.05</v>
      </c>
      <c r="D18" s="114">
        <f t="shared" ref="D18:D25" si="0">C18*($D$7+$D$14)</f>
        <v>0</v>
      </c>
    </row>
    <row r="19" spans="1:4" x14ac:dyDescent="0.2">
      <c r="A19" s="77" t="s">
        <v>107</v>
      </c>
      <c r="B19" s="82" t="s">
        <v>113</v>
      </c>
      <c r="C19" s="79">
        <v>2.5000000000000001E-2</v>
      </c>
      <c r="D19" s="114">
        <f t="shared" si="0"/>
        <v>0</v>
      </c>
    </row>
    <row r="20" spans="1:4" x14ac:dyDescent="0.2">
      <c r="A20" s="77" t="s">
        <v>114</v>
      </c>
      <c r="B20" s="82" t="s">
        <v>115</v>
      </c>
      <c r="C20" s="79">
        <v>0.03</v>
      </c>
      <c r="D20" s="114">
        <f t="shared" si="0"/>
        <v>0</v>
      </c>
    </row>
    <row r="21" spans="1:4" x14ac:dyDescent="0.2">
      <c r="A21" s="77" t="s">
        <v>116</v>
      </c>
      <c r="B21" s="82" t="s">
        <v>117</v>
      </c>
      <c r="C21" s="79">
        <v>1.4999999999999999E-2</v>
      </c>
      <c r="D21" s="114">
        <f t="shared" si="0"/>
        <v>0</v>
      </c>
    </row>
    <row r="22" spans="1:4" x14ac:dyDescent="0.2">
      <c r="A22" s="77" t="s">
        <v>118</v>
      </c>
      <c r="B22" s="82" t="s">
        <v>119</v>
      </c>
      <c r="C22" s="79">
        <v>0.01</v>
      </c>
      <c r="D22" s="114">
        <f t="shared" si="0"/>
        <v>0</v>
      </c>
    </row>
    <row r="23" spans="1:4" x14ac:dyDescent="0.2">
      <c r="A23" s="77" t="s">
        <v>120</v>
      </c>
      <c r="B23" s="78" t="s">
        <v>121</v>
      </c>
      <c r="C23" s="79">
        <v>6.0000000000000001E-3</v>
      </c>
      <c r="D23" s="114">
        <f t="shared" si="0"/>
        <v>0</v>
      </c>
    </row>
    <row r="24" spans="1:4" x14ac:dyDescent="0.2">
      <c r="A24" s="77" t="s">
        <v>122</v>
      </c>
      <c r="B24" s="82" t="s">
        <v>123</v>
      </c>
      <c r="C24" s="79">
        <v>2E-3</v>
      </c>
      <c r="D24" s="114">
        <f t="shared" si="0"/>
        <v>0</v>
      </c>
    </row>
    <row r="25" spans="1:4" x14ac:dyDescent="0.2">
      <c r="A25" s="77" t="s">
        <v>124</v>
      </c>
      <c r="B25" s="81" t="s">
        <v>125</v>
      </c>
      <c r="C25" s="79">
        <v>0.08</v>
      </c>
      <c r="D25" s="114">
        <f t="shared" si="0"/>
        <v>0</v>
      </c>
    </row>
    <row r="26" spans="1:4" x14ac:dyDescent="0.2">
      <c r="A26" s="308" t="s">
        <v>126</v>
      </c>
      <c r="B26" s="309"/>
      <c r="C26" s="117">
        <f>SUM(C18:C25)</f>
        <v>0.21800000000000003</v>
      </c>
      <c r="D26" s="118">
        <f>SUM(D18:D25)</f>
        <v>0</v>
      </c>
    </row>
    <row r="27" spans="1:4" x14ac:dyDescent="0.2">
      <c r="A27" s="73"/>
      <c r="B27" s="74"/>
      <c r="C27" s="119"/>
      <c r="D27" s="76"/>
    </row>
    <row r="28" spans="1:4" x14ac:dyDescent="0.2">
      <c r="A28" s="316" t="s">
        <v>127</v>
      </c>
      <c r="B28" s="317"/>
      <c r="C28" s="317"/>
      <c r="D28" s="318"/>
    </row>
    <row r="29" spans="1:4" x14ac:dyDescent="0.2">
      <c r="A29" s="112" t="s">
        <v>128</v>
      </c>
      <c r="B29" s="316" t="s">
        <v>97</v>
      </c>
      <c r="C29" s="318"/>
      <c r="D29" s="112" t="s">
        <v>98</v>
      </c>
    </row>
    <row r="30" spans="1:4" x14ac:dyDescent="0.2">
      <c r="A30" s="296" t="s">
        <v>99</v>
      </c>
      <c r="B30" s="83" t="s">
        <v>129</v>
      </c>
      <c r="C30" s="84"/>
      <c r="D30" s="85">
        <f>COMPOSICAO!D20*2*22</f>
        <v>242</v>
      </c>
    </row>
    <row r="31" spans="1:4" x14ac:dyDescent="0.2">
      <c r="A31" s="297"/>
      <c r="B31" s="83" t="s">
        <v>130</v>
      </c>
      <c r="C31" s="84"/>
      <c r="D31" s="85">
        <f>D6*COMPOSICAO!D21</f>
        <v>0</v>
      </c>
    </row>
    <row r="32" spans="1:4" x14ac:dyDescent="0.2">
      <c r="A32" s="298"/>
      <c r="B32" s="86" t="s">
        <v>131</v>
      </c>
      <c r="C32" s="87"/>
      <c r="D32" s="88">
        <f>IF(D30-D31&gt;0,D30-D31,0)</f>
        <v>242</v>
      </c>
    </row>
    <row r="33" spans="1:4" x14ac:dyDescent="0.2">
      <c r="A33" s="296" t="s">
        <v>107</v>
      </c>
      <c r="B33" s="83" t="s">
        <v>132</v>
      </c>
      <c r="C33" s="120"/>
      <c r="D33" s="85">
        <f>COMPOSICAO!D23*22</f>
        <v>814</v>
      </c>
    </row>
    <row r="34" spans="1:4" x14ac:dyDescent="0.2">
      <c r="A34" s="297"/>
      <c r="B34" s="83" t="s">
        <v>133</v>
      </c>
      <c r="C34" s="90">
        <v>0</v>
      </c>
      <c r="D34" s="85">
        <f>D33*C34</f>
        <v>0</v>
      </c>
    </row>
    <row r="35" spans="1:4" x14ac:dyDescent="0.2">
      <c r="A35" s="298"/>
      <c r="B35" s="86" t="s">
        <v>134</v>
      </c>
      <c r="C35" s="91"/>
      <c r="D35" s="88">
        <f>D33-D34</f>
        <v>814</v>
      </c>
    </row>
    <row r="36" spans="1:4" x14ac:dyDescent="0.2">
      <c r="A36" s="70" t="s">
        <v>114</v>
      </c>
      <c r="B36" s="83" t="s">
        <v>135</v>
      </c>
      <c r="C36" s="84"/>
      <c r="D36" s="92">
        <f>COMPOSICAO!D31</f>
        <v>184.85</v>
      </c>
    </row>
    <row r="37" spans="1:4" x14ac:dyDescent="0.2">
      <c r="A37" s="86" t="s">
        <v>136</v>
      </c>
      <c r="B37" s="110"/>
      <c r="C37" s="111"/>
      <c r="D37" s="88">
        <f>SUM(D32,D35,D36)</f>
        <v>1240.8499999999999</v>
      </c>
    </row>
    <row r="38" spans="1:4" x14ac:dyDescent="0.2">
      <c r="A38" s="73"/>
      <c r="B38" s="74"/>
      <c r="C38" s="75"/>
      <c r="D38" s="76"/>
    </row>
    <row r="39" spans="1:4" x14ac:dyDescent="0.2">
      <c r="A39" s="112">
        <v>2</v>
      </c>
      <c r="B39" s="121" t="s">
        <v>137</v>
      </c>
      <c r="C39" s="122"/>
      <c r="D39" s="112" t="s">
        <v>98</v>
      </c>
    </row>
    <row r="40" spans="1:4" x14ac:dyDescent="0.2">
      <c r="A40" s="70" t="s">
        <v>104</v>
      </c>
      <c r="B40" s="83" t="s">
        <v>138</v>
      </c>
      <c r="C40" s="123"/>
      <c r="D40" s="85">
        <f>D14</f>
        <v>0</v>
      </c>
    </row>
    <row r="41" spans="1:4" x14ac:dyDescent="0.2">
      <c r="A41" s="70" t="s">
        <v>111</v>
      </c>
      <c r="B41" s="83" t="s">
        <v>139</v>
      </c>
      <c r="C41" s="123"/>
      <c r="D41" s="85">
        <f>D26</f>
        <v>0</v>
      </c>
    </row>
    <row r="42" spans="1:4" x14ac:dyDescent="0.2">
      <c r="A42" s="70" t="s">
        <v>128</v>
      </c>
      <c r="B42" s="83" t="s">
        <v>140</v>
      </c>
      <c r="C42" s="123"/>
      <c r="D42" s="85">
        <f>D37</f>
        <v>1240.8499999999999</v>
      </c>
    </row>
    <row r="43" spans="1:4" x14ac:dyDescent="0.2">
      <c r="A43" s="299" t="s">
        <v>141</v>
      </c>
      <c r="B43" s="304"/>
      <c r="C43" s="124"/>
      <c r="D43" s="88">
        <f>SUM(D40:D42)</f>
        <v>1240.8499999999999</v>
      </c>
    </row>
    <row r="44" spans="1:4" x14ac:dyDescent="0.2">
      <c r="A44" s="73"/>
      <c r="B44" s="74"/>
      <c r="C44" s="75"/>
      <c r="D44" s="76"/>
    </row>
    <row r="45" spans="1:4" x14ac:dyDescent="0.2">
      <c r="A45" s="305" t="s">
        <v>142</v>
      </c>
      <c r="B45" s="306"/>
      <c r="C45" s="306"/>
      <c r="D45" s="307"/>
    </row>
    <row r="46" spans="1:4" x14ac:dyDescent="0.2">
      <c r="A46" s="112">
        <v>3</v>
      </c>
      <c r="B46" s="108" t="s">
        <v>97</v>
      </c>
      <c r="C46" s="125" t="s">
        <v>105</v>
      </c>
      <c r="D46" s="112" t="s">
        <v>98</v>
      </c>
    </row>
    <row r="47" spans="1:4" x14ac:dyDescent="0.2">
      <c r="A47" s="70" t="s">
        <v>99</v>
      </c>
      <c r="B47" s="83" t="s">
        <v>143</v>
      </c>
      <c r="C47" s="93">
        <v>4.1666666666666666E-3</v>
      </c>
      <c r="D47" s="114">
        <f t="shared" ref="D47:D52" si="1">C47*$D$7</f>
        <v>0</v>
      </c>
    </row>
    <row r="48" spans="1:4" x14ac:dyDescent="0.2">
      <c r="A48" s="70" t="s">
        <v>107</v>
      </c>
      <c r="B48" s="83" t="s">
        <v>144</v>
      </c>
      <c r="C48" s="93">
        <v>3.3333333333333332E-4</v>
      </c>
      <c r="D48" s="114">
        <f t="shared" si="1"/>
        <v>0</v>
      </c>
    </row>
    <row r="49" spans="1:4" x14ac:dyDescent="0.2">
      <c r="A49" s="77" t="s">
        <v>114</v>
      </c>
      <c r="B49" s="78" t="s">
        <v>145</v>
      </c>
      <c r="C49" s="93">
        <v>3.4399999999999993E-2</v>
      </c>
      <c r="D49" s="114">
        <f t="shared" si="1"/>
        <v>0</v>
      </c>
    </row>
    <row r="50" spans="1:4" x14ac:dyDescent="0.2">
      <c r="A50" s="70" t="s">
        <v>116</v>
      </c>
      <c r="B50" s="83" t="s">
        <v>146</v>
      </c>
      <c r="C50" s="93">
        <v>1.2444444444444444E-2</v>
      </c>
      <c r="D50" s="114">
        <f t="shared" si="1"/>
        <v>0</v>
      </c>
    </row>
    <row r="51" spans="1:4" x14ac:dyDescent="0.2">
      <c r="A51" s="70" t="s">
        <v>118</v>
      </c>
      <c r="B51" s="83" t="s">
        <v>147</v>
      </c>
      <c r="C51" s="93">
        <v>4.5631999999999999E-3</v>
      </c>
      <c r="D51" s="114">
        <f t="shared" si="1"/>
        <v>0</v>
      </c>
    </row>
    <row r="52" spans="1:4" x14ac:dyDescent="0.2">
      <c r="A52" s="70" t="s">
        <v>120</v>
      </c>
      <c r="B52" s="83" t="s">
        <v>148</v>
      </c>
      <c r="C52" s="93">
        <v>3.9680000000000005E-4</v>
      </c>
      <c r="D52" s="114">
        <f t="shared" si="1"/>
        <v>0</v>
      </c>
    </row>
    <row r="53" spans="1:4" x14ac:dyDescent="0.2">
      <c r="A53" s="299" t="s">
        <v>149</v>
      </c>
      <c r="B53" s="300"/>
      <c r="C53" s="94">
        <f>SUM(C47:C52)</f>
        <v>5.6304444444444435E-2</v>
      </c>
      <c r="D53" s="88">
        <f>SUM(D47:D52)</f>
        <v>0</v>
      </c>
    </row>
    <row r="54" spans="1:4" x14ac:dyDescent="0.2">
      <c r="A54" s="73"/>
      <c r="B54" s="74"/>
      <c r="C54" s="95"/>
      <c r="D54" s="76"/>
    </row>
    <row r="55" spans="1:4" x14ac:dyDescent="0.2">
      <c r="A55" s="305" t="s">
        <v>150</v>
      </c>
      <c r="B55" s="306"/>
      <c r="C55" s="306"/>
      <c r="D55" s="307"/>
    </row>
    <row r="56" spans="1:4" x14ac:dyDescent="0.2">
      <c r="A56" s="112">
        <v>4</v>
      </c>
      <c r="B56" s="108" t="s">
        <v>97</v>
      </c>
      <c r="C56" s="125" t="s">
        <v>105</v>
      </c>
      <c r="D56" s="112" t="s">
        <v>98</v>
      </c>
    </row>
    <row r="57" spans="1:4" x14ac:dyDescent="0.2">
      <c r="A57" s="299" t="s">
        <v>151</v>
      </c>
      <c r="B57" s="300"/>
      <c r="C57" s="96">
        <v>0</v>
      </c>
      <c r="D57" s="126">
        <v>0</v>
      </c>
    </row>
    <row r="58" spans="1:4" x14ac:dyDescent="0.2">
      <c r="A58" s="73"/>
      <c r="B58" s="74"/>
      <c r="C58" s="95"/>
      <c r="D58" s="76"/>
    </row>
    <row r="59" spans="1:4" x14ac:dyDescent="0.2">
      <c r="A59" s="305" t="s">
        <v>152</v>
      </c>
      <c r="B59" s="306"/>
      <c r="C59" s="306"/>
      <c r="D59" s="307"/>
    </row>
    <row r="60" spans="1:4" x14ac:dyDescent="0.2">
      <c r="A60" s="112">
        <v>5</v>
      </c>
      <c r="B60" s="127" t="s">
        <v>97</v>
      </c>
      <c r="C60" s="128"/>
      <c r="D60" s="129" t="s">
        <v>98</v>
      </c>
    </row>
    <row r="61" spans="1:4" x14ac:dyDescent="0.2">
      <c r="A61" s="86" t="s">
        <v>153</v>
      </c>
      <c r="B61" s="110"/>
      <c r="C61" s="87"/>
      <c r="D61" s="130">
        <v>0</v>
      </c>
    </row>
    <row r="62" spans="1:4" x14ac:dyDescent="0.2">
      <c r="A62" s="73"/>
      <c r="B62" s="74"/>
      <c r="C62" s="97"/>
      <c r="D62" s="76"/>
    </row>
    <row r="63" spans="1:4" x14ac:dyDescent="0.2">
      <c r="A63" s="305" t="s">
        <v>154</v>
      </c>
      <c r="B63" s="306"/>
      <c r="C63" s="306"/>
      <c r="D63" s="307"/>
    </row>
    <row r="64" spans="1:4" x14ac:dyDescent="0.2">
      <c r="A64" s="112">
        <v>6</v>
      </c>
      <c r="B64" s="108" t="s">
        <v>97</v>
      </c>
      <c r="C64" s="131" t="s">
        <v>105</v>
      </c>
      <c r="D64" s="112" t="s">
        <v>98</v>
      </c>
    </row>
    <row r="65" spans="1:4" x14ac:dyDescent="0.2">
      <c r="A65" s="98" t="s">
        <v>99</v>
      </c>
      <c r="B65" s="99" t="s">
        <v>155</v>
      </c>
      <c r="C65" s="100">
        <v>0.05</v>
      </c>
      <c r="D65" s="88">
        <f>C65*$D$81</f>
        <v>62.042499999999997</v>
      </c>
    </row>
    <row r="66" spans="1:4" x14ac:dyDescent="0.2">
      <c r="A66" s="98" t="s">
        <v>107</v>
      </c>
      <c r="B66" s="99" t="s">
        <v>156</v>
      </c>
      <c r="C66" s="100">
        <v>0.1</v>
      </c>
      <c r="D66" s="88">
        <f>C66*($D$81+$D$65)</f>
        <v>130.28925000000001</v>
      </c>
    </row>
    <row r="67" spans="1:4" x14ac:dyDescent="0.2">
      <c r="A67" s="98" t="s">
        <v>114</v>
      </c>
      <c r="B67" s="99" t="s">
        <v>157</v>
      </c>
      <c r="C67" s="100">
        <v>9.2499999999999999E-2</v>
      </c>
      <c r="D67" s="88">
        <f>((D65+D66+D81)/(1-C67))-(D65+D66+D81)</f>
        <v>146.08188636363639</v>
      </c>
    </row>
    <row r="68" spans="1:4" x14ac:dyDescent="0.2">
      <c r="A68" s="77" t="s">
        <v>158</v>
      </c>
      <c r="B68" s="101" t="s">
        <v>159</v>
      </c>
      <c r="C68" s="93">
        <v>6.4999999999999997E-3</v>
      </c>
      <c r="D68" s="88">
        <f>C68*$D$83</f>
        <v>0</v>
      </c>
    </row>
    <row r="69" spans="1:4" x14ac:dyDescent="0.2">
      <c r="A69" s="77" t="s">
        <v>160</v>
      </c>
      <c r="B69" s="101" t="s">
        <v>161</v>
      </c>
      <c r="C69" s="93">
        <v>0.03</v>
      </c>
      <c r="D69" s="88">
        <f>C69*$D$83</f>
        <v>0</v>
      </c>
    </row>
    <row r="70" spans="1:4" x14ac:dyDescent="0.2">
      <c r="A70" s="70" t="s">
        <v>162</v>
      </c>
      <c r="B70" s="71" t="s">
        <v>163</v>
      </c>
      <c r="C70" s="93">
        <v>0.02</v>
      </c>
      <c r="D70" s="88">
        <f>C70*$D$83</f>
        <v>0</v>
      </c>
    </row>
    <row r="71" spans="1:4" x14ac:dyDescent="0.2">
      <c r="A71" s="70" t="s">
        <v>164</v>
      </c>
      <c r="B71" s="102" t="s">
        <v>165</v>
      </c>
      <c r="C71" s="93">
        <v>3.5999999999999997E-2</v>
      </c>
      <c r="D71" s="88">
        <f>C71*$D$83</f>
        <v>0</v>
      </c>
    </row>
    <row r="72" spans="1:4" x14ac:dyDescent="0.2">
      <c r="A72" s="299" t="s">
        <v>166</v>
      </c>
      <c r="B72" s="300"/>
      <c r="C72" s="96">
        <f>SUM(C65:C67)</f>
        <v>0.24250000000000002</v>
      </c>
      <c r="D72" s="88">
        <f>SUM(D65:D67)</f>
        <v>338.41363636363639</v>
      </c>
    </row>
    <row r="73" spans="1:4" x14ac:dyDescent="0.2">
      <c r="A73" s="73"/>
      <c r="B73" s="74"/>
      <c r="C73" s="75"/>
      <c r="D73" s="76"/>
    </row>
    <row r="74" spans="1:4" x14ac:dyDescent="0.2">
      <c r="A74" s="301" t="s">
        <v>167</v>
      </c>
      <c r="B74" s="302"/>
      <c r="C74" s="302"/>
      <c r="D74" s="303"/>
    </row>
    <row r="75" spans="1:4" x14ac:dyDescent="0.2">
      <c r="A75" s="116" t="s">
        <v>168</v>
      </c>
      <c r="B75" s="132"/>
      <c r="C75" s="133"/>
      <c r="D75" s="112" t="s">
        <v>98</v>
      </c>
    </row>
    <row r="76" spans="1:4" x14ac:dyDescent="0.2">
      <c r="A76" s="70">
        <v>1</v>
      </c>
      <c r="B76" s="103" t="s">
        <v>169</v>
      </c>
      <c r="C76" s="104"/>
      <c r="D76" s="85">
        <f>D7</f>
        <v>0</v>
      </c>
    </row>
    <row r="77" spans="1:4" x14ac:dyDescent="0.2">
      <c r="A77" s="70">
        <v>2</v>
      </c>
      <c r="B77" s="103" t="s">
        <v>170</v>
      </c>
      <c r="C77" s="104"/>
      <c r="D77" s="85">
        <f>D43</f>
        <v>1240.8499999999999</v>
      </c>
    </row>
    <row r="78" spans="1:4" x14ac:dyDescent="0.2">
      <c r="A78" s="70">
        <v>3</v>
      </c>
      <c r="B78" s="103" t="s">
        <v>171</v>
      </c>
      <c r="C78" s="104"/>
      <c r="D78" s="85">
        <f>D53</f>
        <v>0</v>
      </c>
    </row>
    <row r="79" spans="1:4" x14ac:dyDescent="0.2">
      <c r="A79" s="70">
        <v>4</v>
      </c>
      <c r="B79" s="103" t="s">
        <v>172</v>
      </c>
      <c r="C79" s="104"/>
      <c r="D79" s="85">
        <v>0</v>
      </c>
    </row>
    <row r="80" spans="1:4" x14ac:dyDescent="0.2">
      <c r="A80" s="70">
        <v>5</v>
      </c>
      <c r="B80" s="103" t="s">
        <v>173</v>
      </c>
      <c r="C80" s="104"/>
      <c r="D80" s="85">
        <v>0</v>
      </c>
    </row>
    <row r="81" spans="1:4" x14ac:dyDescent="0.2">
      <c r="A81" s="134" t="s">
        <v>174</v>
      </c>
      <c r="B81" s="110"/>
      <c r="C81" s="111"/>
      <c r="D81" s="88">
        <f>SUM(D76:D80)</f>
        <v>1240.8499999999999</v>
      </c>
    </row>
    <row r="82" spans="1:4" x14ac:dyDescent="0.2">
      <c r="A82" s="70">
        <v>6</v>
      </c>
      <c r="B82" s="103" t="s">
        <v>175</v>
      </c>
      <c r="C82" s="104"/>
      <c r="D82" s="85">
        <f>D72</f>
        <v>338.41363636363639</v>
      </c>
    </row>
    <row r="83" spans="1:4" x14ac:dyDescent="0.2">
      <c r="A83" s="299" t="s">
        <v>176</v>
      </c>
      <c r="B83" s="304"/>
      <c r="C83" s="300"/>
      <c r="D83" s="135">
        <f>IF(D7=0,0,SUM(D81:D82))</f>
        <v>0</v>
      </c>
    </row>
    <row r="84" spans="1:4" x14ac:dyDescent="0.2">
      <c r="C84" s="105" t="s">
        <v>177</v>
      </c>
      <c r="D84" s="106" t="e">
        <f>ROUNDUP(D83/D76,2)</f>
        <v>#DIV/0!</v>
      </c>
    </row>
    <row r="85" spans="1:4" x14ac:dyDescent="0.2"/>
    <row r="86" spans="1:4" hidden="1" x14ac:dyDescent="0.2">
      <c r="D86" s="137"/>
    </row>
  </sheetData>
  <mergeCells count="22">
    <mergeCell ref="B29:C29"/>
    <mergeCell ref="A30:A32"/>
    <mergeCell ref="A63:D63"/>
    <mergeCell ref="A33:A35"/>
    <mergeCell ref="A72:B72"/>
    <mergeCell ref="A74:D74"/>
    <mergeCell ref="A83:C83"/>
    <mergeCell ref="A43:B43"/>
    <mergeCell ref="A45:D45"/>
    <mergeCell ref="A53:B53"/>
    <mergeCell ref="A55:D55"/>
    <mergeCell ref="A57:B57"/>
    <mergeCell ref="A59:D59"/>
    <mergeCell ref="A14:B14"/>
    <mergeCell ref="A16:D16"/>
    <mergeCell ref="A26:B26"/>
    <mergeCell ref="A28:D28"/>
    <mergeCell ref="A1:D1"/>
    <mergeCell ref="A3:D3"/>
    <mergeCell ref="A4:D4"/>
    <mergeCell ref="A9:D9"/>
    <mergeCell ref="A10:D10"/>
  </mergeCells>
  <conditionalFormatting sqref="B69">
    <cfRule type="expression" dxfId="11" priority="1">
      <formula>$D$81=0</formula>
    </cfRule>
  </conditionalFormatting>
  <pageMargins left="0.511811024" right="0.511811024" top="0.78740157499999996" bottom="0.78740157499999996" header="0.31496062000000002" footer="0.3149606200000000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1" tint="0.499984740745262"/>
  </sheetPr>
  <dimension ref="A1:V999"/>
  <sheetViews>
    <sheetView topLeftCell="A3" zoomScaleNormal="100" workbookViewId="0">
      <selection activeCell="A2" sqref="A2:E35"/>
    </sheetView>
  </sheetViews>
  <sheetFormatPr defaultColWidth="14.42578125" defaultRowHeight="15" customHeight="1" x14ac:dyDescent="0.25"/>
  <cols>
    <col min="1" max="1" width="17.85546875" customWidth="1"/>
    <col min="2" max="2" width="46.7109375" customWidth="1"/>
    <col min="3" max="4" width="22.7109375" customWidth="1"/>
    <col min="5" max="5" width="16.7109375" customWidth="1"/>
    <col min="6" max="6" width="11" customWidth="1"/>
    <col min="7" max="7" width="44.7109375" bestFit="1" customWidth="1"/>
    <col min="8" max="21" width="8.7109375" customWidth="1"/>
  </cols>
  <sheetData>
    <row r="1" spans="1:22" ht="15.75" thickBot="1" x14ac:dyDescent="0.3">
      <c r="A1" s="21"/>
      <c r="B1" s="21"/>
      <c r="C1" s="21"/>
      <c r="D1" s="21"/>
      <c r="E1" s="21"/>
      <c r="F1" s="21"/>
      <c r="G1" s="21"/>
      <c r="H1" s="21"/>
      <c r="I1" s="21"/>
      <c r="J1" s="21"/>
      <c r="K1" s="21"/>
      <c r="L1" s="21"/>
      <c r="M1" s="21"/>
      <c r="N1" s="21"/>
      <c r="O1" s="21"/>
      <c r="P1" s="21"/>
      <c r="Q1" s="21"/>
      <c r="R1" s="21"/>
      <c r="S1" s="21"/>
      <c r="T1" s="21"/>
      <c r="U1" s="21"/>
      <c r="V1" s="21"/>
    </row>
    <row r="2" spans="1:22" ht="45.75" thickBot="1" x14ac:dyDescent="0.3">
      <c r="A2" s="44" t="s">
        <v>268</v>
      </c>
      <c r="B2" s="44" t="s">
        <v>234</v>
      </c>
      <c r="C2" s="44" t="s">
        <v>100</v>
      </c>
      <c r="D2" s="44" t="s">
        <v>77</v>
      </c>
      <c r="E2" s="205" t="s">
        <v>76</v>
      </c>
      <c r="F2" s="22"/>
      <c r="G2" s="22"/>
      <c r="H2" s="21"/>
      <c r="I2" s="21"/>
      <c r="J2" s="21"/>
      <c r="K2" s="21"/>
      <c r="L2" s="21"/>
      <c r="M2" s="21"/>
      <c r="N2" s="21"/>
      <c r="O2" s="21"/>
      <c r="P2" s="21"/>
      <c r="Q2" s="21"/>
      <c r="R2" s="21"/>
      <c r="S2" s="21"/>
      <c r="T2" s="21"/>
      <c r="U2" s="21"/>
      <c r="V2" s="21"/>
    </row>
    <row r="3" spans="1:22" x14ac:dyDescent="0.25">
      <c r="A3" s="212" t="s">
        <v>235</v>
      </c>
      <c r="B3" s="206" t="s">
        <v>0</v>
      </c>
      <c r="C3" s="45">
        <v>0</v>
      </c>
      <c r="D3" s="204">
        <f>'ARQSOF-01'!$D$83</f>
        <v>0</v>
      </c>
      <c r="E3" s="202">
        <f>IFERROR('ARQSOF-01'!$D$84,0)</f>
        <v>0</v>
      </c>
      <c r="F3" s="22"/>
      <c r="G3" s="263" t="s">
        <v>1</v>
      </c>
      <c r="H3" s="21"/>
      <c r="I3" s="21"/>
      <c r="J3" s="21"/>
      <c r="K3" s="21"/>
      <c r="L3" s="21"/>
      <c r="M3" s="21"/>
      <c r="N3" s="21"/>
      <c r="O3" s="21"/>
      <c r="P3" s="21"/>
      <c r="Q3" s="21"/>
      <c r="R3" s="21"/>
      <c r="S3" s="21"/>
      <c r="T3" s="21"/>
      <c r="U3" s="21"/>
      <c r="V3" s="21"/>
    </row>
    <row r="4" spans="1:22" x14ac:dyDescent="0.25">
      <c r="A4" s="213" t="s">
        <v>236</v>
      </c>
      <c r="B4" s="207" t="s">
        <v>2</v>
      </c>
      <c r="C4" s="46">
        <v>0</v>
      </c>
      <c r="D4" s="200">
        <f>'ARQSOF-02'!$D$83</f>
        <v>0</v>
      </c>
      <c r="E4" s="202">
        <f>IFERROR('ARQSOF-02'!$D$84,0)</f>
        <v>0</v>
      </c>
      <c r="F4" s="22"/>
      <c r="G4" s="264"/>
      <c r="H4" s="21"/>
      <c r="I4" s="21"/>
      <c r="J4" s="21"/>
      <c r="K4" s="21"/>
      <c r="L4" s="21"/>
      <c r="M4" s="21"/>
      <c r="N4" s="21"/>
      <c r="O4" s="21"/>
      <c r="P4" s="21"/>
      <c r="Q4" s="21"/>
      <c r="R4" s="21"/>
      <c r="S4" s="21"/>
      <c r="T4" s="21"/>
      <c r="U4" s="21"/>
      <c r="V4" s="21"/>
    </row>
    <row r="5" spans="1:22" x14ac:dyDescent="0.25">
      <c r="A5" s="214" t="s">
        <v>237</v>
      </c>
      <c r="B5" s="208" t="s">
        <v>3</v>
      </c>
      <c r="C5" s="46">
        <v>0</v>
      </c>
      <c r="D5" s="200">
        <f>'ATQ-01'!$D$83</f>
        <v>0</v>
      </c>
      <c r="E5" s="202">
        <f>IFERROR('ATQ-01'!$D$84,0)</f>
        <v>0</v>
      </c>
      <c r="F5" s="22"/>
      <c r="G5" s="264"/>
      <c r="H5" s="21"/>
      <c r="I5" s="21"/>
      <c r="J5" s="21"/>
      <c r="K5" s="21"/>
      <c r="L5" s="21"/>
      <c r="M5" s="21"/>
      <c r="N5" s="21"/>
      <c r="O5" s="21"/>
      <c r="P5" s="21"/>
      <c r="Q5" s="21"/>
      <c r="R5" s="21"/>
      <c r="S5" s="21"/>
      <c r="T5" s="21"/>
      <c r="U5" s="21"/>
      <c r="V5" s="21"/>
    </row>
    <row r="6" spans="1:22" x14ac:dyDescent="0.25">
      <c r="A6" s="214" t="s">
        <v>241</v>
      </c>
      <c r="B6" s="208" t="s">
        <v>4</v>
      </c>
      <c r="C6" s="46">
        <v>0</v>
      </c>
      <c r="D6" s="200">
        <f>'ATQ-02'!$D$83</f>
        <v>0</v>
      </c>
      <c r="E6" s="202">
        <f>IFERROR('ATQ-02'!$D$84,0)</f>
        <v>0</v>
      </c>
      <c r="F6" s="22"/>
      <c r="G6" s="264"/>
      <c r="H6" s="21"/>
      <c r="I6" s="21"/>
      <c r="J6" s="21"/>
      <c r="K6" s="21"/>
      <c r="L6" s="21"/>
      <c r="M6" s="21"/>
      <c r="N6" s="21"/>
      <c r="O6" s="21"/>
      <c r="P6" s="21"/>
      <c r="Q6" s="21"/>
      <c r="R6" s="21"/>
      <c r="S6" s="21"/>
      <c r="T6" s="21"/>
      <c r="U6" s="21"/>
      <c r="V6" s="21"/>
    </row>
    <row r="7" spans="1:22" x14ac:dyDescent="0.25">
      <c r="A7" s="214" t="s">
        <v>239</v>
      </c>
      <c r="B7" s="208" t="s">
        <v>5</v>
      </c>
      <c r="C7" s="46">
        <v>0</v>
      </c>
      <c r="D7" s="200">
        <f>'ATQ-03'!$D$83</f>
        <v>0</v>
      </c>
      <c r="E7" s="202">
        <f>IFERROR('ATQ-03'!$D$84,0)</f>
        <v>0</v>
      </c>
      <c r="F7" s="22"/>
      <c r="G7" s="264"/>
      <c r="H7" s="21"/>
      <c r="I7" s="21"/>
      <c r="J7" s="21"/>
      <c r="K7" s="21"/>
      <c r="L7" s="21"/>
      <c r="M7" s="21"/>
      <c r="N7" s="21"/>
      <c r="O7" s="21"/>
      <c r="P7" s="21"/>
      <c r="Q7" s="21"/>
      <c r="R7" s="21"/>
      <c r="S7" s="21"/>
      <c r="T7" s="21"/>
      <c r="U7" s="21"/>
      <c r="V7" s="21"/>
    </row>
    <row r="8" spans="1:22" x14ac:dyDescent="0.25">
      <c r="A8" s="213" t="s">
        <v>243</v>
      </c>
      <c r="B8" s="207" t="s">
        <v>6</v>
      </c>
      <c r="C8" s="46">
        <v>0</v>
      </c>
      <c r="D8" s="200">
        <f>'DESENV-01'!$D$83</f>
        <v>0</v>
      </c>
      <c r="E8" s="202">
        <f>IFERROR('DESENV-01'!$D$84,0)</f>
        <v>0</v>
      </c>
      <c r="F8" s="22"/>
      <c r="G8" s="264"/>
      <c r="H8" s="21"/>
      <c r="I8" s="21"/>
      <c r="J8" s="21"/>
      <c r="K8" s="21"/>
      <c r="L8" s="21"/>
      <c r="M8" s="21"/>
      <c r="N8" s="21"/>
      <c r="O8" s="21"/>
      <c r="P8" s="21"/>
      <c r="Q8" s="21"/>
      <c r="R8" s="21"/>
      <c r="S8" s="21"/>
      <c r="T8" s="21"/>
      <c r="U8" s="21"/>
      <c r="V8" s="21"/>
    </row>
    <row r="9" spans="1:22" x14ac:dyDescent="0.25">
      <c r="A9" s="213" t="s">
        <v>245</v>
      </c>
      <c r="B9" s="207" t="s">
        <v>7</v>
      </c>
      <c r="C9" s="46">
        <v>0</v>
      </c>
      <c r="D9" s="200">
        <f>'DESENV-02'!$D$83</f>
        <v>0</v>
      </c>
      <c r="E9" s="202">
        <f>IFERROR('DESENV-02'!$D$84,0)</f>
        <v>0</v>
      </c>
      <c r="F9" s="22"/>
      <c r="G9" s="265"/>
      <c r="H9" s="21"/>
      <c r="I9" s="21"/>
      <c r="J9" s="21"/>
      <c r="K9" s="21"/>
      <c r="L9" s="21"/>
      <c r="M9" s="21"/>
      <c r="N9" s="21"/>
      <c r="O9" s="21"/>
      <c r="P9" s="21"/>
      <c r="Q9" s="21"/>
      <c r="R9" s="21"/>
      <c r="S9" s="21"/>
      <c r="T9" s="21"/>
      <c r="U9" s="21"/>
      <c r="V9" s="21"/>
    </row>
    <row r="10" spans="1:22" x14ac:dyDescent="0.25">
      <c r="A10" s="213" t="s">
        <v>244</v>
      </c>
      <c r="B10" s="207" t="s">
        <v>8</v>
      </c>
      <c r="C10" s="46">
        <v>0</v>
      </c>
      <c r="D10" s="200">
        <f>'DESENV-03'!$D$83</f>
        <v>0</v>
      </c>
      <c r="E10" s="202">
        <f>IFERROR('DESENV-03'!$D$84,0)</f>
        <v>0</v>
      </c>
      <c r="F10" s="22"/>
      <c r="G10" s="21"/>
      <c r="H10" s="21"/>
      <c r="I10" s="21"/>
      <c r="J10" s="21"/>
      <c r="K10" s="21"/>
      <c r="L10" s="21"/>
      <c r="M10" s="21"/>
      <c r="N10" s="21"/>
      <c r="O10" s="21"/>
      <c r="P10" s="21"/>
      <c r="Q10" s="21"/>
      <c r="R10" s="21"/>
      <c r="S10" s="21"/>
      <c r="T10" s="21"/>
      <c r="U10" s="21"/>
      <c r="V10" s="21"/>
    </row>
    <row r="11" spans="1:22" x14ac:dyDescent="0.25">
      <c r="A11" s="214" t="s">
        <v>238</v>
      </c>
      <c r="B11" s="208" t="s">
        <v>9</v>
      </c>
      <c r="C11" s="46">
        <v>0</v>
      </c>
      <c r="D11" s="200">
        <f>'ANR-01'!$D$83</f>
        <v>0</v>
      </c>
      <c r="E11" s="202">
        <f>IFERROR('ANR-01'!$D$84,0)</f>
        <v>0</v>
      </c>
      <c r="F11" s="22"/>
      <c r="G11" s="21"/>
      <c r="H11" s="21"/>
      <c r="I11" s="21"/>
      <c r="J11" s="21"/>
      <c r="K11" s="21"/>
      <c r="L11" s="21"/>
      <c r="M11" s="21"/>
      <c r="N11" s="21"/>
      <c r="O11" s="21"/>
      <c r="P11" s="21"/>
      <c r="Q11" s="21"/>
      <c r="R11" s="21"/>
      <c r="S11" s="21"/>
      <c r="T11" s="21"/>
      <c r="U11" s="21"/>
      <c r="V11" s="21"/>
    </row>
    <row r="12" spans="1:22" x14ac:dyDescent="0.25">
      <c r="A12" s="214" t="s">
        <v>242</v>
      </c>
      <c r="B12" s="208" t="s">
        <v>10</v>
      </c>
      <c r="C12" s="46">
        <v>0</v>
      </c>
      <c r="D12" s="200">
        <f>'ANR-02'!$D$83</f>
        <v>0</v>
      </c>
      <c r="E12" s="202">
        <f>IFERROR('ANR-02'!$D$84,0)</f>
        <v>0</v>
      </c>
      <c r="F12" s="22"/>
      <c r="G12" s="21"/>
      <c r="H12" s="21"/>
      <c r="I12" s="21"/>
      <c r="J12" s="21"/>
      <c r="K12" s="21"/>
      <c r="L12" s="21"/>
      <c r="M12" s="21"/>
      <c r="N12" s="21"/>
      <c r="O12" s="21"/>
      <c r="P12" s="21"/>
      <c r="Q12" s="21"/>
      <c r="R12" s="21"/>
      <c r="S12" s="21"/>
      <c r="T12" s="21"/>
      <c r="U12" s="21"/>
      <c r="V12" s="21"/>
    </row>
    <row r="13" spans="1:22" x14ac:dyDescent="0.25">
      <c r="A13" s="214" t="s">
        <v>240</v>
      </c>
      <c r="B13" s="208" t="s">
        <v>11</v>
      </c>
      <c r="C13" s="46">
        <v>0</v>
      </c>
      <c r="D13" s="200">
        <f>'ANR-03'!$D$83</f>
        <v>0</v>
      </c>
      <c r="E13" s="202">
        <f>IFERROR('ANR-03'!$D$84,0)</f>
        <v>0</v>
      </c>
      <c r="F13" s="22"/>
      <c r="G13" s="21"/>
      <c r="H13" s="21"/>
      <c r="I13" s="21"/>
      <c r="J13" s="21"/>
      <c r="K13" s="21"/>
      <c r="L13" s="21"/>
      <c r="M13" s="21"/>
      <c r="N13" s="21"/>
      <c r="O13" s="21"/>
      <c r="P13" s="21"/>
      <c r="Q13" s="21"/>
      <c r="R13" s="21"/>
      <c r="S13" s="21"/>
      <c r="T13" s="21"/>
      <c r="U13" s="21"/>
      <c r="V13" s="21"/>
    </row>
    <row r="14" spans="1:22" x14ac:dyDescent="0.25">
      <c r="A14" s="213" t="s">
        <v>246</v>
      </c>
      <c r="B14" s="207" t="s">
        <v>12</v>
      </c>
      <c r="C14" s="46">
        <v>0</v>
      </c>
      <c r="D14" s="200">
        <f>'ABI-01'!$D$83</f>
        <v>0</v>
      </c>
      <c r="E14" s="202">
        <f>IFERROR('ABI-01'!$D$84,0)</f>
        <v>0</v>
      </c>
      <c r="F14" s="22"/>
      <c r="G14" s="21"/>
      <c r="H14" s="21"/>
      <c r="I14" s="21"/>
      <c r="J14" s="21"/>
      <c r="K14" s="21"/>
      <c r="L14" s="21"/>
      <c r="M14" s="21"/>
      <c r="N14" s="21"/>
      <c r="O14" s="21"/>
      <c r="P14" s="21"/>
      <c r="Q14" s="21"/>
      <c r="R14" s="21"/>
      <c r="S14" s="21"/>
      <c r="T14" s="21"/>
      <c r="U14" s="21"/>
      <c r="V14" s="21"/>
    </row>
    <row r="15" spans="1:22" x14ac:dyDescent="0.25">
      <c r="A15" s="213" t="s">
        <v>247</v>
      </c>
      <c r="B15" s="207" t="s">
        <v>13</v>
      </c>
      <c r="C15" s="46">
        <v>0</v>
      </c>
      <c r="D15" s="200">
        <f>'ABI-02'!$D$83</f>
        <v>0</v>
      </c>
      <c r="E15" s="202">
        <f>IFERROR('ABI-02'!$D$84,0)</f>
        <v>0</v>
      </c>
      <c r="F15" s="22"/>
      <c r="G15" s="21"/>
      <c r="H15" s="21"/>
      <c r="I15" s="21"/>
      <c r="J15" s="21"/>
      <c r="K15" s="21"/>
      <c r="L15" s="21"/>
      <c r="M15" s="21"/>
      <c r="N15" s="21"/>
      <c r="O15" s="21"/>
      <c r="P15" s="21"/>
      <c r="Q15" s="21"/>
      <c r="R15" s="21"/>
      <c r="S15" s="21"/>
      <c r="T15" s="21"/>
      <c r="U15" s="21"/>
      <c r="V15" s="21"/>
    </row>
    <row r="16" spans="1:22" x14ac:dyDescent="0.25">
      <c r="A16" s="213" t="s">
        <v>248</v>
      </c>
      <c r="B16" s="207" t="s">
        <v>14</v>
      </c>
      <c r="C16" s="46">
        <v>0</v>
      </c>
      <c r="D16" s="200">
        <f>'ABI-03'!$D$83</f>
        <v>0</v>
      </c>
      <c r="E16" s="202">
        <f>IFERROR('ABI-03'!$D$84,0)</f>
        <v>0</v>
      </c>
      <c r="F16" s="22"/>
      <c r="G16" s="21"/>
      <c r="H16" s="21"/>
      <c r="I16" s="21"/>
      <c r="J16" s="21"/>
      <c r="K16" s="21"/>
      <c r="L16" s="21"/>
      <c r="M16" s="21"/>
      <c r="N16" s="21"/>
      <c r="O16" s="21"/>
      <c r="P16" s="21"/>
      <c r="Q16" s="21"/>
      <c r="R16" s="21"/>
      <c r="S16" s="21"/>
      <c r="T16" s="21"/>
      <c r="U16" s="21"/>
      <c r="V16" s="21"/>
    </row>
    <row r="17" spans="1:22" x14ac:dyDescent="0.25">
      <c r="A17" s="214" t="s">
        <v>249</v>
      </c>
      <c r="B17" s="208" t="s">
        <v>15</v>
      </c>
      <c r="C17" s="46">
        <v>0</v>
      </c>
      <c r="D17" s="200">
        <f>'ADADOS-02'!$D$83</f>
        <v>0</v>
      </c>
      <c r="E17" s="202">
        <f>IFERROR('ADADOS-02'!$D$84,0)</f>
        <v>0</v>
      </c>
      <c r="F17" s="22"/>
      <c r="G17" s="21"/>
      <c r="H17" s="21"/>
      <c r="I17" s="21"/>
      <c r="J17" s="21"/>
      <c r="K17" s="21"/>
      <c r="L17" s="21"/>
      <c r="M17" s="21"/>
      <c r="N17" s="21"/>
      <c r="O17" s="21"/>
      <c r="P17" s="21"/>
      <c r="Q17" s="21"/>
      <c r="R17" s="21"/>
      <c r="S17" s="21"/>
      <c r="T17" s="21"/>
      <c r="U17" s="21"/>
      <c r="V17" s="21"/>
    </row>
    <row r="18" spans="1:22" x14ac:dyDescent="0.25">
      <c r="A18" s="214" t="s">
        <v>250</v>
      </c>
      <c r="B18" s="208" t="s">
        <v>16</v>
      </c>
      <c r="C18" s="46">
        <v>0</v>
      </c>
      <c r="D18" s="200">
        <f>'ADADOS-03'!$D$83</f>
        <v>0</v>
      </c>
      <c r="E18" s="202">
        <f>IFERROR('ADADOS-03'!$D$84,0)</f>
        <v>0</v>
      </c>
      <c r="F18" s="22"/>
      <c r="G18" s="21"/>
      <c r="H18" s="21"/>
      <c r="I18" s="21"/>
      <c r="J18" s="21"/>
      <c r="K18" s="21"/>
      <c r="L18" s="21"/>
      <c r="M18" s="21"/>
      <c r="N18" s="21"/>
      <c r="O18" s="21"/>
      <c r="P18" s="21"/>
      <c r="Q18" s="21"/>
      <c r="R18" s="21"/>
      <c r="S18" s="21"/>
      <c r="T18" s="21"/>
      <c r="U18" s="21"/>
      <c r="V18" s="21"/>
    </row>
    <row r="19" spans="1:22" x14ac:dyDescent="0.25">
      <c r="A19" s="215" t="s">
        <v>251</v>
      </c>
      <c r="B19" s="209" t="s">
        <v>17</v>
      </c>
      <c r="C19" s="46">
        <v>0</v>
      </c>
      <c r="D19" s="200">
        <f>LDESENV!$D$83</f>
        <v>0</v>
      </c>
      <c r="E19" s="202">
        <f>IFERROR(LDESENV!$D$84,0)</f>
        <v>0</v>
      </c>
      <c r="F19" s="22"/>
      <c r="G19" s="21"/>
      <c r="H19" s="21"/>
      <c r="I19" s="21"/>
      <c r="J19" s="21"/>
      <c r="K19" s="21"/>
      <c r="L19" s="21"/>
      <c r="M19" s="21"/>
      <c r="N19" s="21"/>
      <c r="O19" s="21"/>
      <c r="P19" s="21"/>
      <c r="Q19" s="21"/>
      <c r="R19" s="21"/>
      <c r="S19" s="21"/>
      <c r="T19" s="21"/>
      <c r="U19" s="21"/>
      <c r="V19" s="21"/>
    </row>
    <row r="20" spans="1:22" ht="15.75" customHeight="1" x14ac:dyDescent="0.25">
      <c r="A20" s="214" t="s">
        <v>252</v>
      </c>
      <c r="B20" s="208" t="s">
        <v>18</v>
      </c>
      <c r="C20" s="46">
        <v>0</v>
      </c>
      <c r="D20" s="200">
        <f>SCRUM!$D$83</f>
        <v>0</v>
      </c>
      <c r="E20" s="202">
        <f>IFERROR(SCRUM!$D$84,0)</f>
        <v>0</v>
      </c>
      <c r="F20" s="22"/>
      <c r="G20" s="21"/>
      <c r="H20" s="21"/>
      <c r="I20" s="21"/>
      <c r="J20" s="21"/>
      <c r="K20" s="21"/>
      <c r="L20" s="21"/>
      <c r="M20" s="21"/>
      <c r="N20" s="21"/>
      <c r="O20" s="21"/>
      <c r="P20" s="21"/>
      <c r="Q20" s="21"/>
      <c r="R20" s="21"/>
      <c r="S20" s="21"/>
      <c r="T20" s="21"/>
      <c r="U20" s="21"/>
      <c r="V20" s="21"/>
    </row>
    <row r="21" spans="1:22" ht="15.75" customHeight="1" x14ac:dyDescent="0.25">
      <c r="A21" s="215" t="s">
        <v>253</v>
      </c>
      <c r="B21" s="209" t="s">
        <v>19</v>
      </c>
      <c r="C21" s="46">
        <v>0</v>
      </c>
      <c r="D21" s="200">
        <f>GERPRO!$D$83</f>
        <v>0</v>
      </c>
      <c r="E21" s="202">
        <f>IFERROR(GERPRO!$D$84,0)</f>
        <v>0</v>
      </c>
      <c r="F21" s="22"/>
      <c r="G21" s="21"/>
      <c r="H21" s="21"/>
      <c r="I21" s="21"/>
      <c r="J21" s="21"/>
      <c r="K21" s="21"/>
      <c r="L21" s="21"/>
      <c r="M21" s="21"/>
      <c r="N21" s="21"/>
      <c r="O21" s="21"/>
      <c r="P21" s="21"/>
      <c r="Q21" s="21"/>
      <c r="R21" s="21"/>
      <c r="S21" s="21"/>
      <c r="T21" s="21"/>
      <c r="U21" s="21"/>
      <c r="V21" s="21"/>
    </row>
    <row r="22" spans="1:22" ht="15.75" customHeight="1" x14ac:dyDescent="0.25">
      <c r="A22" s="214" t="s">
        <v>254</v>
      </c>
      <c r="B22" s="208" t="s">
        <v>20</v>
      </c>
      <c r="C22" s="46">
        <v>0</v>
      </c>
      <c r="D22" s="200">
        <f>'AUX_UI-01'!$D$83</f>
        <v>0</v>
      </c>
      <c r="E22" s="202">
        <f>IFERROR('AUX_UI-01'!$D$84,0)</f>
        <v>0</v>
      </c>
      <c r="F22" s="22"/>
      <c r="G22" s="21"/>
      <c r="H22" s="21"/>
      <c r="I22" s="21"/>
      <c r="J22" s="21"/>
      <c r="K22" s="21"/>
      <c r="L22" s="21"/>
      <c r="M22" s="21"/>
      <c r="N22" s="21"/>
      <c r="O22" s="21"/>
      <c r="P22" s="21"/>
      <c r="Q22" s="21"/>
      <c r="R22" s="21"/>
      <c r="S22" s="21"/>
      <c r="T22" s="21"/>
      <c r="U22" s="21"/>
      <c r="V22" s="21"/>
    </row>
    <row r="23" spans="1:22" ht="15.75" customHeight="1" x14ac:dyDescent="0.25">
      <c r="A23" s="214" t="s">
        <v>255</v>
      </c>
      <c r="B23" s="210" t="s">
        <v>21</v>
      </c>
      <c r="C23" s="46">
        <v>0</v>
      </c>
      <c r="D23" s="200">
        <f>'AUX_UI-02'!$D$83</f>
        <v>0</v>
      </c>
      <c r="E23" s="202">
        <f>IFERROR('AUX_UI-02'!$D$84,0)</f>
        <v>0</v>
      </c>
      <c r="F23" s="22"/>
      <c r="G23" s="21"/>
      <c r="H23" s="21"/>
      <c r="I23" s="21"/>
      <c r="J23" s="21"/>
      <c r="K23" s="21"/>
      <c r="L23" s="21"/>
      <c r="M23" s="21"/>
      <c r="N23" s="21"/>
      <c r="O23" s="21"/>
      <c r="P23" s="21"/>
      <c r="Q23" s="21"/>
      <c r="R23" s="21"/>
      <c r="S23" s="21"/>
      <c r="T23" s="21"/>
      <c r="U23" s="21"/>
      <c r="V23" s="21"/>
    </row>
    <row r="24" spans="1:22" ht="15.75" customHeight="1" x14ac:dyDescent="0.25">
      <c r="A24" s="214" t="s">
        <v>256</v>
      </c>
      <c r="B24" s="207" t="s">
        <v>22</v>
      </c>
      <c r="C24" s="46">
        <v>0</v>
      </c>
      <c r="D24" s="200">
        <f>'CDADOS-01'!$D$83</f>
        <v>0</v>
      </c>
      <c r="E24" s="202">
        <f>IFERROR('CDADOS-01'!$D$84,0)</f>
        <v>0</v>
      </c>
      <c r="F24" s="22"/>
      <c r="G24" s="21"/>
      <c r="H24" s="21"/>
      <c r="I24" s="21"/>
      <c r="J24" s="21"/>
      <c r="K24" s="21"/>
      <c r="L24" s="21"/>
      <c r="M24" s="21"/>
      <c r="N24" s="21"/>
      <c r="O24" s="21"/>
      <c r="P24" s="21"/>
      <c r="Q24" s="21"/>
      <c r="R24" s="21"/>
      <c r="S24" s="21"/>
      <c r="T24" s="21"/>
      <c r="U24" s="21"/>
      <c r="V24" s="21"/>
    </row>
    <row r="25" spans="1:22" ht="15.75" customHeight="1" x14ac:dyDescent="0.25">
      <c r="A25" s="214" t="s">
        <v>258</v>
      </c>
      <c r="B25" s="207" t="s">
        <v>23</v>
      </c>
      <c r="C25" s="46">
        <v>0</v>
      </c>
      <c r="D25" s="200">
        <f>'CDADOS-02'!$D$83</f>
        <v>0</v>
      </c>
      <c r="E25" s="202">
        <f>IFERROR('CDADOS-02'!$D$84,0)</f>
        <v>0</v>
      </c>
      <c r="F25" s="22"/>
      <c r="G25" s="21"/>
      <c r="H25" s="21"/>
      <c r="I25" s="21"/>
      <c r="J25" s="21"/>
      <c r="K25" s="21"/>
      <c r="L25" s="21"/>
      <c r="M25" s="21"/>
      <c r="N25" s="21"/>
      <c r="O25" s="21"/>
      <c r="P25" s="21"/>
      <c r="Q25" s="21"/>
      <c r="R25" s="21"/>
      <c r="S25" s="21"/>
      <c r="T25" s="21"/>
      <c r="U25" s="21"/>
      <c r="V25" s="21"/>
    </row>
    <row r="26" spans="1:22" ht="15.75" customHeight="1" x14ac:dyDescent="0.25">
      <c r="A26" s="214" t="s">
        <v>257</v>
      </c>
      <c r="B26" s="207" t="s">
        <v>24</v>
      </c>
      <c r="C26" s="46">
        <v>0</v>
      </c>
      <c r="D26" s="200">
        <f>'CDADOS-03'!$D$83</f>
        <v>0</v>
      </c>
      <c r="E26" s="202">
        <f>IFERROR('CDADOS-03'!$D$84,0)</f>
        <v>0</v>
      </c>
      <c r="F26" s="22"/>
      <c r="G26" s="21"/>
      <c r="H26" s="21"/>
      <c r="I26" s="21"/>
      <c r="J26" s="21"/>
      <c r="K26" s="21"/>
      <c r="L26" s="21"/>
      <c r="M26" s="21"/>
      <c r="N26" s="21"/>
      <c r="O26" s="21"/>
      <c r="P26" s="21"/>
      <c r="Q26" s="21"/>
      <c r="R26" s="21"/>
      <c r="S26" s="21"/>
      <c r="T26" s="21"/>
      <c r="U26" s="21"/>
      <c r="V26" s="21"/>
    </row>
    <row r="27" spans="1:22" ht="15.75" customHeight="1" x14ac:dyDescent="0.25">
      <c r="A27" s="214" t="s">
        <v>259</v>
      </c>
      <c r="B27" s="208" t="s">
        <v>25</v>
      </c>
      <c r="C27" s="46">
        <v>0</v>
      </c>
      <c r="D27" s="200">
        <f>'ARQDADOS-01'!$D$83</f>
        <v>0</v>
      </c>
      <c r="E27" s="202">
        <f>IFERROR('ARQDADOS-01'!$D$84,0)</f>
        <v>0</v>
      </c>
      <c r="F27" s="22"/>
      <c r="G27" s="21"/>
      <c r="H27" s="21"/>
      <c r="I27" s="21"/>
      <c r="J27" s="21"/>
      <c r="K27" s="21"/>
      <c r="L27" s="21"/>
      <c r="M27" s="21"/>
      <c r="N27" s="21"/>
      <c r="O27" s="21"/>
      <c r="P27" s="21"/>
      <c r="Q27" s="21"/>
      <c r="R27" s="21"/>
      <c r="S27" s="21"/>
      <c r="T27" s="21"/>
      <c r="U27" s="21"/>
      <c r="V27" s="21"/>
    </row>
    <row r="28" spans="1:22" ht="15.75" customHeight="1" x14ac:dyDescent="0.25">
      <c r="A28" s="214" t="s">
        <v>261</v>
      </c>
      <c r="B28" s="208" t="s">
        <v>26</v>
      </c>
      <c r="C28" s="46">
        <v>0</v>
      </c>
      <c r="D28" s="200">
        <f>'ARQDADOS-02'!$D$83</f>
        <v>0</v>
      </c>
      <c r="E28" s="202">
        <f>IFERROR('ARQDADOS-02'!$D$84,0)</f>
        <v>0</v>
      </c>
      <c r="F28" s="22"/>
      <c r="G28" s="21"/>
      <c r="H28" s="21"/>
      <c r="I28" s="21"/>
      <c r="J28" s="21"/>
      <c r="K28" s="21"/>
      <c r="L28" s="21"/>
      <c r="M28" s="21"/>
      <c r="N28" s="21"/>
      <c r="O28" s="21"/>
      <c r="P28" s="21"/>
      <c r="Q28" s="21"/>
      <c r="R28" s="21"/>
      <c r="S28" s="21"/>
      <c r="T28" s="21"/>
      <c r="U28" s="21"/>
      <c r="V28" s="21"/>
    </row>
    <row r="29" spans="1:22" ht="15.75" customHeight="1" x14ac:dyDescent="0.25">
      <c r="A29" s="214" t="s">
        <v>260</v>
      </c>
      <c r="B29" s="208" t="s">
        <v>27</v>
      </c>
      <c r="C29" s="46">
        <v>0</v>
      </c>
      <c r="D29" s="200">
        <f>'ARQDADOS-03'!$D$83</f>
        <v>0</v>
      </c>
      <c r="E29" s="202">
        <f>IFERROR('ARQDADOS-03'!$D$84,0)</f>
        <v>0</v>
      </c>
      <c r="F29" s="22"/>
      <c r="G29" s="21"/>
      <c r="H29" s="21"/>
      <c r="I29" s="21"/>
      <c r="J29" s="21"/>
      <c r="K29" s="21"/>
      <c r="L29" s="21"/>
      <c r="M29" s="21"/>
      <c r="N29" s="21"/>
      <c r="O29" s="21"/>
      <c r="P29" s="21"/>
      <c r="Q29" s="21"/>
      <c r="R29" s="21"/>
      <c r="S29" s="21"/>
      <c r="T29" s="21"/>
      <c r="U29" s="21"/>
      <c r="V29" s="21"/>
    </row>
    <row r="30" spans="1:22" ht="15.75" customHeight="1" x14ac:dyDescent="0.25">
      <c r="A30" s="213" t="s">
        <v>262</v>
      </c>
      <c r="B30" s="207" t="s">
        <v>28</v>
      </c>
      <c r="C30" s="46">
        <v>0</v>
      </c>
      <c r="D30" s="200">
        <f>'IA-ENG-01'!$D$83</f>
        <v>0</v>
      </c>
      <c r="E30" s="202">
        <f>IFERROR('IA-ENG-01'!$D$84,0)</f>
        <v>0</v>
      </c>
      <c r="F30" s="22"/>
      <c r="G30" s="21"/>
      <c r="H30" s="21"/>
      <c r="I30" s="21"/>
      <c r="J30" s="21"/>
      <c r="K30" s="21"/>
      <c r="L30" s="21"/>
      <c r="M30" s="21"/>
      <c r="N30" s="21"/>
      <c r="O30" s="21"/>
      <c r="P30" s="21"/>
      <c r="Q30" s="21"/>
      <c r="R30" s="21"/>
      <c r="S30" s="21"/>
      <c r="T30" s="21"/>
      <c r="U30" s="21"/>
      <c r="V30" s="21"/>
    </row>
    <row r="31" spans="1:22" ht="15.75" customHeight="1" x14ac:dyDescent="0.25">
      <c r="A31" s="213" t="s">
        <v>264</v>
      </c>
      <c r="B31" s="207" t="s">
        <v>29</v>
      </c>
      <c r="C31" s="46">
        <v>0</v>
      </c>
      <c r="D31" s="200">
        <f>'IA-ENG-02'!$D$83</f>
        <v>0</v>
      </c>
      <c r="E31" s="202">
        <f>IFERROR('IA-ENG-02'!$D$84,0)</f>
        <v>0</v>
      </c>
      <c r="F31" s="22"/>
      <c r="G31" s="21"/>
      <c r="H31" s="21"/>
      <c r="I31" s="21"/>
      <c r="J31" s="21"/>
      <c r="K31" s="21"/>
      <c r="L31" s="21"/>
      <c r="M31" s="21"/>
      <c r="N31" s="21"/>
      <c r="O31" s="21"/>
      <c r="P31" s="21"/>
      <c r="Q31" s="21"/>
      <c r="R31" s="21"/>
      <c r="S31" s="21"/>
      <c r="T31" s="21"/>
      <c r="U31" s="21"/>
      <c r="V31" s="21"/>
    </row>
    <row r="32" spans="1:22" ht="15.75" customHeight="1" x14ac:dyDescent="0.25">
      <c r="A32" s="213" t="s">
        <v>263</v>
      </c>
      <c r="B32" s="207" t="s">
        <v>30</v>
      </c>
      <c r="C32" s="46">
        <v>0</v>
      </c>
      <c r="D32" s="200">
        <f>'IA-ENG-03'!$D$83</f>
        <v>0</v>
      </c>
      <c r="E32" s="202">
        <f>IFERROR('IA-ENG-03'!$D$84,0)</f>
        <v>0</v>
      </c>
      <c r="F32" s="22"/>
      <c r="G32" s="21"/>
      <c r="H32" s="21"/>
      <c r="I32" s="21"/>
      <c r="J32" s="21"/>
      <c r="K32" s="21"/>
      <c r="L32" s="21"/>
      <c r="M32" s="21"/>
      <c r="N32" s="21"/>
      <c r="O32" s="21"/>
      <c r="P32" s="21"/>
      <c r="Q32" s="21"/>
      <c r="R32" s="21"/>
      <c r="S32" s="21"/>
      <c r="T32" s="21"/>
      <c r="U32" s="21"/>
      <c r="V32" s="21"/>
    </row>
    <row r="33" spans="1:22" ht="15.75" customHeight="1" x14ac:dyDescent="0.25">
      <c r="A33" s="214" t="s">
        <v>265</v>
      </c>
      <c r="B33" s="210" t="s">
        <v>31</v>
      </c>
      <c r="C33" s="46">
        <v>0</v>
      </c>
      <c r="D33" s="200">
        <f>'METRICA-01'!$D$83</f>
        <v>0</v>
      </c>
      <c r="E33" s="202">
        <f>IFERROR('METRICA-01'!$D$84,0)</f>
        <v>0</v>
      </c>
      <c r="F33" s="22"/>
      <c r="G33" s="21"/>
      <c r="H33" s="21"/>
      <c r="I33" s="21"/>
      <c r="J33" s="21"/>
      <c r="K33" s="21"/>
      <c r="L33" s="21"/>
      <c r="M33" s="21"/>
      <c r="N33" s="21"/>
      <c r="O33" s="21"/>
      <c r="P33" s="21"/>
      <c r="Q33" s="21"/>
      <c r="R33" s="21"/>
      <c r="S33" s="21"/>
      <c r="T33" s="21"/>
      <c r="U33" s="21"/>
      <c r="V33" s="21"/>
    </row>
    <row r="34" spans="1:22" ht="15.75" customHeight="1" x14ac:dyDescent="0.25">
      <c r="A34" s="214" t="s">
        <v>267</v>
      </c>
      <c r="B34" s="210" t="s">
        <v>32</v>
      </c>
      <c r="C34" s="46">
        <v>0</v>
      </c>
      <c r="D34" s="200">
        <f>'METRICA-02'!$D$83</f>
        <v>0</v>
      </c>
      <c r="E34" s="202">
        <f>IFERROR('METRICA-02'!$D$84,0)</f>
        <v>0</v>
      </c>
      <c r="F34" s="22"/>
      <c r="G34" s="21"/>
      <c r="H34" s="21"/>
      <c r="I34" s="21"/>
      <c r="J34" s="21"/>
      <c r="K34" s="21"/>
      <c r="L34" s="21"/>
      <c r="M34" s="21"/>
      <c r="N34" s="21"/>
      <c r="O34" s="21"/>
      <c r="P34" s="21"/>
      <c r="Q34" s="21"/>
      <c r="R34" s="21"/>
      <c r="S34" s="21"/>
      <c r="T34" s="21"/>
      <c r="U34" s="21"/>
      <c r="V34" s="21"/>
    </row>
    <row r="35" spans="1:22" ht="15.75" customHeight="1" thickBot="1" x14ac:dyDescent="0.3">
      <c r="A35" s="216" t="s">
        <v>266</v>
      </c>
      <c r="B35" s="211" t="s">
        <v>33</v>
      </c>
      <c r="C35" s="47">
        <v>0</v>
      </c>
      <c r="D35" s="201">
        <f>'METRICA-03'!$D$83</f>
        <v>0</v>
      </c>
      <c r="E35" s="203">
        <f>IFERROR('METRICA-03'!$D$84,0)</f>
        <v>0</v>
      </c>
      <c r="F35" s="22"/>
      <c r="G35" s="21"/>
      <c r="H35" s="21"/>
      <c r="I35" s="21"/>
      <c r="J35" s="21"/>
      <c r="K35" s="21"/>
      <c r="L35" s="21"/>
      <c r="M35" s="21"/>
      <c r="N35" s="21"/>
      <c r="O35" s="21"/>
      <c r="P35" s="21"/>
      <c r="Q35" s="21"/>
      <c r="R35" s="21"/>
      <c r="S35" s="21"/>
      <c r="T35" s="21"/>
      <c r="U35" s="21"/>
      <c r="V35" s="21"/>
    </row>
    <row r="36" spans="1:22" ht="15.75" customHeight="1" x14ac:dyDescent="0.25">
      <c r="A36" s="21"/>
      <c r="B36" s="21"/>
      <c r="C36" s="21"/>
      <c r="D36" s="21"/>
      <c r="E36" s="21"/>
      <c r="F36" s="21"/>
      <c r="G36" s="21"/>
      <c r="H36" s="21"/>
      <c r="I36" s="21"/>
      <c r="J36" s="21"/>
      <c r="K36" s="21"/>
      <c r="L36" s="21"/>
      <c r="M36" s="21"/>
      <c r="N36" s="21"/>
      <c r="O36" s="21"/>
      <c r="P36" s="21"/>
      <c r="Q36" s="21"/>
      <c r="R36" s="21"/>
      <c r="S36" s="21"/>
      <c r="T36" s="21"/>
      <c r="U36" s="21"/>
      <c r="V36" s="21"/>
    </row>
    <row r="37" spans="1:22" ht="15.75" customHeight="1" x14ac:dyDescent="0.25">
      <c r="A37" s="21"/>
      <c r="B37" s="21"/>
      <c r="C37" s="21"/>
      <c r="D37" s="21"/>
      <c r="E37" s="21"/>
      <c r="F37" s="21"/>
      <c r="G37" s="21"/>
      <c r="H37" s="21"/>
      <c r="I37" s="21"/>
      <c r="J37" s="21"/>
      <c r="K37" s="21"/>
      <c r="L37" s="21"/>
      <c r="M37" s="21"/>
      <c r="N37" s="21"/>
      <c r="O37" s="21"/>
      <c r="P37" s="21"/>
      <c r="Q37" s="21"/>
      <c r="R37" s="21"/>
      <c r="S37" s="21"/>
      <c r="T37" s="21"/>
      <c r="U37" s="21"/>
      <c r="V37" s="21"/>
    </row>
    <row r="38" spans="1:22" ht="15.75" customHeight="1" x14ac:dyDescent="0.25">
      <c r="A38" s="21"/>
      <c r="B38" s="21"/>
      <c r="C38" s="21"/>
      <c r="D38" s="21"/>
      <c r="E38" s="21"/>
      <c r="F38" s="21"/>
      <c r="G38" s="21"/>
      <c r="H38" s="21"/>
      <c r="I38" s="21"/>
      <c r="J38" s="21"/>
      <c r="K38" s="21"/>
      <c r="L38" s="21"/>
      <c r="M38" s="21"/>
      <c r="N38" s="21"/>
      <c r="O38" s="21"/>
      <c r="P38" s="21"/>
      <c r="Q38" s="21"/>
      <c r="R38" s="21"/>
      <c r="S38" s="21"/>
      <c r="T38" s="21"/>
      <c r="U38" s="21"/>
      <c r="V38" s="21"/>
    </row>
    <row r="39" spans="1:22" ht="15.75" customHeight="1" x14ac:dyDescent="0.25">
      <c r="A39" s="21"/>
      <c r="B39" s="21"/>
      <c r="C39" s="21"/>
      <c r="D39" s="21"/>
      <c r="E39" s="21"/>
      <c r="F39" s="21"/>
      <c r="G39" s="21"/>
      <c r="H39" s="21"/>
      <c r="I39" s="21"/>
      <c r="J39" s="21"/>
      <c r="K39" s="21"/>
      <c r="L39" s="21"/>
      <c r="M39" s="21"/>
      <c r="N39" s="21"/>
      <c r="O39" s="21"/>
      <c r="P39" s="21"/>
      <c r="Q39" s="21"/>
      <c r="R39" s="21"/>
      <c r="S39" s="21"/>
      <c r="T39" s="21"/>
      <c r="U39" s="21"/>
      <c r="V39" s="21"/>
    </row>
    <row r="40" spans="1:22" ht="15.75" customHeight="1" x14ac:dyDescent="0.25">
      <c r="A40" s="21"/>
      <c r="B40" s="21"/>
      <c r="C40" s="21"/>
      <c r="D40" s="21"/>
      <c r="E40" s="21"/>
      <c r="F40" s="21"/>
      <c r="G40" s="21"/>
      <c r="H40" s="21"/>
      <c r="I40" s="21"/>
      <c r="J40" s="21"/>
      <c r="K40" s="21"/>
      <c r="L40" s="21"/>
      <c r="M40" s="21"/>
      <c r="N40" s="21"/>
      <c r="O40" s="21"/>
      <c r="P40" s="21"/>
      <c r="Q40" s="21"/>
      <c r="R40" s="21"/>
      <c r="S40" s="21"/>
      <c r="T40" s="21"/>
      <c r="U40" s="21"/>
      <c r="V40" s="21"/>
    </row>
    <row r="41" spans="1:22" ht="15.75" customHeight="1" x14ac:dyDescent="0.25">
      <c r="A41" s="21"/>
      <c r="B41" s="21"/>
      <c r="C41" s="21"/>
      <c r="D41" s="21"/>
      <c r="E41" s="21"/>
      <c r="F41" s="21"/>
      <c r="G41" s="21"/>
      <c r="H41" s="21"/>
      <c r="I41" s="21"/>
      <c r="J41" s="21"/>
      <c r="K41" s="21"/>
      <c r="L41" s="21"/>
      <c r="M41" s="21"/>
      <c r="N41" s="21"/>
      <c r="O41" s="21"/>
      <c r="P41" s="21"/>
      <c r="Q41" s="21"/>
      <c r="R41" s="21"/>
      <c r="S41" s="21"/>
      <c r="T41" s="21"/>
      <c r="U41" s="21"/>
      <c r="V41" s="21"/>
    </row>
    <row r="42" spans="1:22" ht="15.75" customHeight="1" x14ac:dyDescent="0.25">
      <c r="A42" s="21"/>
      <c r="B42" s="21"/>
      <c r="C42" s="21"/>
      <c r="D42" s="21"/>
      <c r="E42" s="21"/>
      <c r="F42" s="21"/>
      <c r="G42" s="21"/>
      <c r="H42" s="21"/>
      <c r="I42" s="21"/>
      <c r="J42" s="21"/>
      <c r="K42" s="21"/>
      <c r="L42" s="21"/>
      <c r="M42" s="21"/>
      <c r="N42" s="21"/>
      <c r="O42" s="21"/>
      <c r="P42" s="21"/>
      <c r="Q42" s="21"/>
      <c r="R42" s="21"/>
      <c r="S42" s="21"/>
      <c r="T42" s="21"/>
      <c r="U42" s="21"/>
      <c r="V42" s="21"/>
    </row>
    <row r="43" spans="1:22" ht="15.75" customHeight="1" x14ac:dyDescent="0.25">
      <c r="A43" s="21"/>
      <c r="B43" s="21"/>
      <c r="C43" s="21"/>
      <c r="D43" s="21"/>
      <c r="E43" s="21"/>
      <c r="F43" s="21"/>
      <c r="G43" s="21"/>
      <c r="H43" s="21"/>
      <c r="I43" s="21"/>
      <c r="J43" s="21"/>
      <c r="K43" s="21"/>
      <c r="L43" s="21"/>
      <c r="M43" s="21"/>
      <c r="N43" s="21"/>
      <c r="O43" s="21"/>
      <c r="P43" s="21"/>
      <c r="Q43" s="21"/>
      <c r="R43" s="21"/>
      <c r="S43" s="21"/>
      <c r="T43" s="21"/>
      <c r="U43" s="21"/>
      <c r="V43" s="21"/>
    </row>
    <row r="44" spans="1:22" ht="15.75" customHeight="1" x14ac:dyDescent="0.25">
      <c r="A44" s="21"/>
      <c r="B44" s="21"/>
      <c r="C44" s="21"/>
      <c r="D44" s="21"/>
      <c r="E44" s="21"/>
      <c r="F44" s="21"/>
      <c r="G44" s="21"/>
      <c r="H44" s="21"/>
      <c r="I44" s="21"/>
      <c r="J44" s="21"/>
      <c r="K44" s="21"/>
      <c r="L44" s="21"/>
      <c r="M44" s="21"/>
      <c r="N44" s="21"/>
      <c r="O44" s="21"/>
      <c r="P44" s="21"/>
      <c r="Q44" s="21"/>
      <c r="R44" s="21"/>
      <c r="S44" s="21"/>
      <c r="T44" s="21"/>
      <c r="U44" s="21"/>
      <c r="V44" s="21"/>
    </row>
    <row r="45" spans="1:22" ht="15.75" customHeight="1" x14ac:dyDescent="0.25">
      <c r="A45" s="21"/>
      <c r="B45" s="21"/>
      <c r="C45" s="21"/>
      <c r="D45" s="21"/>
      <c r="E45" s="21"/>
      <c r="F45" s="21"/>
      <c r="G45" s="21"/>
      <c r="H45" s="21"/>
      <c r="I45" s="21"/>
      <c r="J45" s="21"/>
      <c r="K45" s="21"/>
      <c r="L45" s="21"/>
      <c r="M45" s="21"/>
      <c r="N45" s="21"/>
      <c r="O45" s="21"/>
      <c r="P45" s="21"/>
      <c r="Q45" s="21"/>
      <c r="R45" s="21"/>
      <c r="S45" s="21"/>
      <c r="T45" s="21"/>
      <c r="U45" s="21"/>
      <c r="V45" s="21"/>
    </row>
    <row r="46" spans="1:22" ht="15.75" customHeight="1" x14ac:dyDescent="0.25">
      <c r="A46" s="21"/>
      <c r="B46" s="21"/>
      <c r="C46" s="21"/>
      <c r="D46" s="21"/>
      <c r="E46" s="21"/>
      <c r="F46" s="21"/>
      <c r="G46" s="21"/>
      <c r="H46" s="21"/>
      <c r="I46" s="21"/>
      <c r="J46" s="21"/>
      <c r="K46" s="21"/>
      <c r="L46" s="21"/>
      <c r="M46" s="21"/>
      <c r="N46" s="21"/>
      <c r="O46" s="21"/>
      <c r="P46" s="21"/>
      <c r="Q46" s="21"/>
      <c r="R46" s="21"/>
      <c r="S46" s="21"/>
      <c r="T46" s="21"/>
      <c r="U46" s="21"/>
      <c r="V46" s="21"/>
    </row>
    <row r="47" spans="1:22" ht="15.75" customHeight="1" x14ac:dyDescent="0.25">
      <c r="A47" s="21"/>
      <c r="B47" s="21"/>
      <c r="C47" s="21"/>
      <c r="D47" s="21"/>
      <c r="E47" s="21"/>
      <c r="F47" s="21"/>
      <c r="G47" s="21"/>
      <c r="H47" s="21"/>
      <c r="I47" s="21"/>
      <c r="J47" s="21"/>
      <c r="K47" s="21"/>
      <c r="L47" s="21"/>
      <c r="M47" s="21"/>
      <c r="N47" s="21"/>
      <c r="O47" s="21"/>
      <c r="P47" s="21"/>
      <c r="Q47" s="21"/>
      <c r="R47" s="21"/>
      <c r="S47" s="21"/>
      <c r="T47" s="21"/>
      <c r="U47" s="21"/>
      <c r="V47" s="21"/>
    </row>
    <row r="48" spans="1:22" ht="15.75" customHeight="1" x14ac:dyDescent="0.25">
      <c r="A48" s="21"/>
      <c r="B48" s="21"/>
      <c r="C48" s="21"/>
      <c r="D48" s="21"/>
      <c r="E48" s="21"/>
      <c r="F48" s="21"/>
      <c r="G48" s="21"/>
      <c r="H48" s="21"/>
      <c r="I48" s="21"/>
      <c r="J48" s="21"/>
      <c r="K48" s="21"/>
      <c r="L48" s="21"/>
      <c r="M48" s="21"/>
      <c r="N48" s="21"/>
      <c r="O48" s="21"/>
      <c r="P48" s="21"/>
      <c r="Q48" s="21"/>
      <c r="R48" s="21"/>
      <c r="S48" s="21"/>
      <c r="T48" s="21"/>
      <c r="U48" s="21"/>
      <c r="V48" s="21"/>
    </row>
    <row r="49" spans="1:22" ht="15.75" customHeight="1" x14ac:dyDescent="0.25">
      <c r="A49" s="21"/>
      <c r="B49" s="21"/>
      <c r="C49" s="21"/>
      <c r="D49" s="21"/>
      <c r="E49" s="21"/>
      <c r="F49" s="21"/>
      <c r="G49" s="21"/>
      <c r="H49" s="21"/>
      <c r="I49" s="21"/>
      <c r="J49" s="21"/>
      <c r="K49" s="21"/>
      <c r="L49" s="21"/>
      <c r="M49" s="21"/>
      <c r="N49" s="21"/>
      <c r="O49" s="21"/>
      <c r="P49" s="21"/>
      <c r="Q49" s="21"/>
      <c r="R49" s="21"/>
      <c r="S49" s="21"/>
      <c r="T49" s="21"/>
      <c r="U49" s="21"/>
      <c r="V49" s="21"/>
    </row>
    <row r="50" spans="1:22" ht="15.75" customHeight="1" x14ac:dyDescent="0.25">
      <c r="A50" s="21"/>
      <c r="B50" s="21"/>
      <c r="C50" s="21"/>
      <c r="D50" s="21"/>
      <c r="E50" s="21"/>
      <c r="F50" s="21"/>
      <c r="G50" s="21"/>
      <c r="H50" s="21"/>
      <c r="I50" s="21"/>
      <c r="J50" s="21"/>
      <c r="K50" s="21"/>
      <c r="L50" s="21"/>
      <c r="M50" s="21"/>
      <c r="N50" s="21"/>
      <c r="O50" s="21"/>
      <c r="P50" s="21"/>
      <c r="Q50" s="21"/>
      <c r="R50" s="21"/>
      <c r="S50" s="21"/>
      <c r="T50" s="21"/>
      <c r="U50" s="21"/>
      <c r="V50" s="21"/>
    </row>
    <row r="51" spans="1:22" ht="15.75" customHeight="1" x14ac:dyDescent="0.25">
      <c r="A51" s="21"/>
      <c r="B51" s="21"/>
      <c r="C51" s="21"/>
      <c r="D51" s="21"/>
      <c r="E51" s="21"/>
      <c r="F51" s="21"/>
      <c r="G51" s="21"/>
      <c r="H51" s="21"/>
      <c r="I51" s="21"/>
      <c r="J51" s="21"/>
      <c r="K51" s="21"/>
      <c r="L51" s="21"/>
      <c r="M51" s="21"/>
      <c r="N51" s="21"/>
      <c r="O51" s="21"/>
      <c r="P51" s="21"/>
      <c r="Q51" s="21"/>
      <c r="R51" s="21"/>
      <c r="S51" s="21"/>
      <c r="T51" s="21"/>
      <c r="U51" s="21"/>
      <c r="V51" s="21"/>
    </row>
    <row r="52" spans="1:22" ht="15.75" customHeight="1" x14ac:dyDescent="0.25">
      <c r="A52" s="21"/>
      <c r="B52" s="21"/>
      <c r="C52" s="21"/>
      <c r="D52" s="21"/>
      <c r="E52" s="21"/>
      <c r="F52" s="21"/>
      <c r="G52" s="21"/>
      <c r="H52" s="21"/>
      <c r="I52" s="21"/>
      <c r="J52" s="21"/>
      <c r="K52" s="21"/>
      <c r="L52" s="21"/>
      <c r="M52" s="21"/>
      <c r="N52" s="21"/>
      <c r="O52" s="21"/>
      <c r="P52" s="21"/>
      <c r="Q52" s="21"/>
      <c r="R52" s="21"/>
      <c r="S52" s="21"/>
      <c r="T52" s="21"/>
      <c r="U52" s="21"/>
      <c r="V52" s="21"/>
    </row>
    <row r="53" spans="1:22" ht="15.75" customHeight="1" x14ac:dyDescent="0.25">
      <c r="A53" s="21"/>
      <c r="B53" s="21"/>
      <c r="C53" s="21"/>
      <c r="D53" s="21"/>
      <c r="E53" s="21"/>
      <c r="F53" s="21"/>
      <c r="G53" s="21"/>
      <c r="H53" s="21"/>
      <c r="I53" s="21"/>
      <c r="J53" s="21"/>
      <c r="K53" s="21"/>
      <c r="L53" s="21"/>
      <c r="M53" s="21"/>
      <c r="N53" s="21"/>
      <c r="O53" s="21"/>
      <c r="P53" s="21"/>
      <c r="Q53" s="21"/>
      <c r="R53" s="21"/>
      <c r="S53" s="21"/>
      <c r="T53" s="21"/>
      <c r="U53" s="21"/>
      <c r="V53" s="21"/>
    </row>
    <row r="54" spans="1:22" ht="15.75" customHeight="1" x14ac:dyDescent="0.25">
      <c r="A54" s="21"/>
      <c r="B54" s="21"/>
      <c r="C54" s="21"/>
      <c r="D54" s="21"/>
      <c r="E54" s="21"/>
      <c r="F54" s="21"/>
      <c r="G54" s="21"/>
      <c r="H54" s="21"/>
      <c r="I54" s="21"/>
      <c r="J54" s="21"/>
      <c r="K54" s="21"/>
      <c r="L54" s="21"/>
      <c r="M54" s="21"/>
      <c r="N54" s="21"/>
      <c r="O54" s="21"/>
      <c r="P54" s="21"/>
      <c r="Q54" s="21"/>
      <c r="R54" s="21"/>
      <c r="S54" s="21"/>
      <c r="T54" s="21"/>
      <c r="U54" s="21"/>
      <c r="V54" s="21"/>
    </row>
    <row r="55" spans="1:22" ht="15.75" customHeight="1" x14ac:dyDescent="0.25">
      <c r="A55" s="21"/>
      <c r="B55" s="21"/>
      <c r="C55" s="21"/>
      <c r="D55" s="21"/>
      <c r="E55" s="21"/>
      <c r="F55" s="21"/>
      <c r="G55" s="21"/>
      <c r="H55" s="21"/>
      <c r="I55" s="21"/>
      <c r="J55" s="21"/>
      <c r="K55" s="21"/>
      <c r="L55" s="21"/>
      <c r="M55" s="21"/>
      <c r="N55" s="21"/>
      <c r="O55" s="21"/>
      <c r="P55" s="21"/>
      <c r="Q55" s="21"/>
      <c r="R55" s="21"/>
      <c r="S55" s="21"/>
      <c r="T55" s="21"/>
      <c r="U55" s="21"/>
      <c r="V55" s="21"/>
    </row>
    <row r="56" spans="1:22" ht="15.75" customHeight="1" x14ac:dyDescent="0.25">
      <c r="A56" s="21"/>
      <c r="B56" s="21"/>
      <c r="C56" s="21"/>
      <c r="D56" s="21"/>
      <c r="E56" s="21"/>
      <c r="F56" s="21"/>
      <c r="G56" s="21"/>
      <c r="H56" s="21"/>
      <c r="I56" s="21"/>
      <c r="J56" s="21"/>
      <c r="K56" s="21"/>
      <c r="L56" s="21"/>
      <c r="M56" s="21"/>
      <c r="N56" s="21"/>
      <c r="O56" s="21"/>
      <c r="P56" s="21"/>
      <c r="Q56" s="21"/>
      <c r="R56" s="21"/>
      <c r="S56" s="21"/>
      <c r="T56" s="21"/>
      <c r="U56" s="21"/>
      <c r="V56" s="21"/>
    </row>
    <row r="57" spans="1:22" ht="15.75" customHeight="1" x14ac:dyDescent="0.25">
      <c r="A57" s="21"/>
      <c r="B57" s="21"/>
      <c r="C57" s="21"/>
      <c r="D57" s="21"/>
      <c r="E57" s="21"/>
      <c r="F57" s="21"/>
      <c r="G57" s="21"/>
      <c r="H57" s="21"/>
      <c r="I57" s="21"/>
      <c r="J57" s="21"/>
      <c r="K57" s="21"/>
      <c r="L57" s="21"/>
      <c r="M57" s="21"/>
      <c r="N57" s="21"/>
      <c r="O57" s="21"/>
      <c r="P57" s="21"/>
      <c r="Q57" s="21"/>
      <c r="R57" s="21"/>
      <c r="S57" s="21"/>
      <c r="T57" s="21"/>
      <c r="U57" s="21"/>
      <c r="V57" s="21"/>
    </row>
    <row r="58" spans="1:22" ht="15.75" customHeight="1" x14ac:dyDescent="0.25">
      <c r="A58" s="21"/>
      <c r="B58" s="21"/>
      <c r="C58" s="21"/>
      <c r="D58" s="21"/>
      <c r="E58" s="21"/>
      <c r="F58" s="21"/>
      <c r="G58" s="21"/>
      <c r="H58" s="21"/>
      <c r="I58" s="21"/>
      <c r="J58" s="21"/>
      <c r="K58" s="21"/>
      <c r="L58" s="21"/>
      <c r="M58" s="21"/>
      <c r="N58" s="21"/>
      <c r="O58" s="21"/>
      <c r="P58" s="21"/>
      <c r="Q58" s="21"/>
      <c r="R58" s="21"/>
      <c r="S58" s="21"/>
      <c r="T58" s="21"/>
      <c r="U58" s="21"/>
      <c r="V58" s="21"/>
    </row>
    <row r="59" spans="1:22" ht="15.75" customHeight="1" x14ac:dyDescent="0.25">
      <c r="A59" s="21"/>
      <c r="B59" s="21"/>
      <c r="C59" s="21"/>
      <c r="D59" s="21"/>
      <c r="E59" s="21"/>
      <c r="F59" s="21"/>
      <c r="G59" s="21"/>
      <c r="H59" s="21"/>
      <c r="I59" s="21"/>
      <c r="J59" s="21"/>
      <c r="K59" s="21"/>
      <c r="L59" s="21"/>
      <c r="M59" s="21"/>
      <c r="N59" s="21"/>
      <c r="O59" s="21"/>
      <c r="P59" s="21"/>
      <c r="Q59" s="21"/>
      <c r="R59" s="21"/>
      <c r="S59" s="21"/>
      <c r="T59" s="21"/>
      <c r="U59" s="21"/>
      <c r="V59" s="21"/>
    </row>
    <row r="60" spans="1:22" ht="15.75" customHeight="1" x14ac:dyDescent="0.25">
      <c r="A60" s="21"/>
      <c r="B60" s="21"/>
      <c r="C60" s="21"/>
      <c r="D60" s="21"/>
      <c r="E60" s="21"/>
      <c r="F60" s="21"/>
      <c r="G60" s="21"/>
      <c r="H60" s="21"/>
      <c r="I60" s="21"/>
      <c r="J60" s="21"/>
      <c r="K60" s="21"/>
      <c r="L60" s="21"/>
      <c r="M60" s="21"/>
      <c r="N60" s="21"/>
      <c r="O60" s="21"/>
      <c r="P60" s="21"/>
      <c r="Q60" s="21"/>
      <c r="R60" s="21"/>
      <c r="S60" s="21"/>
      <c r="T60" s="21"/>
      <c r="U60" s="21"/>
      <c r="V60" s="21"/>
    </row>
    <row r="61" spans="1:22" ht="15.75" customHeight="1" x14ac:dyDescent="0.25">
      <c r="A61" s="21"/>
      <c r="B61" s="21"/>
      <c r="C61" s="21"/>
      <c r="D61" s="21"/>
      <c r="E61" s="21"/>
      <c r="F61" s="21"/>
      <c r="G61" s="21"/>
      <c r="H61" s="21"/>
      <c r="I61" s="21"/>
      <c r="J61" s="21"/>
      <c r="K61" s="21"/>
      <c r="L61" s="21"/>
      <c r="M61" s="21"/>
      <c r="N61" s="21"/>
      <c r="O61" s="21"/>
      <c r="P61" s="21"/>
      <c r="Q61" s="21"/>
      <c r="R61" s="21"/>
      <c r="S61" s="21"/>
      <c r="T61" s="21"/>
      <c r="U61" s="21"/>
      <c r="V61" s="21"/>
    </row>
    <row r="62" spans="1:22" ht="15.75" customHeight="1" x14ac:dyDescent="0.25">
      <c r="A62" s="21"/>
      <c r="B62" s="21"/>
      <c r="C62" s="21"/>
      <c r="D62" s="21"/>
      <c r="E62" s="21"/>
      <c r="F62" s="21"/>
      <c r="G62" s="21"/>
      <c r="H62" s="21"/>
      <c r="I62" s="21"/>
      <c r="J62" s="21"/>
      <c r="K62" s="21"/>
      <c r="L62" s="21"/>
      <c r="M62" s="21"/>
      <c r="N62" s="21"/>
      <c r="O62" s="21"/>
      <c r="P62" s="21"/>
      <c r="Q62" s="21"/>
      <c r="R62" s="21"/>
      <c r="S62" s="21"/>
      <c r="T62" s="21"/>
      <c r="U62" s="21"/>
      <c r="V62" s="21"/>
    </row>
    <row r="63" spans="1:22" ht="15.75" customHeight="1" x14ac:dyDescent="0.25">
      <c r="A63" s="21"/>
      <c r="B63" s="21"/>
      <c r="C63" s="21"/>
      <c r="D63" s="21"/>
      <c r="E63" s="21"/>
      <c r="F63" s="21"/>
      <c r="G63" s="21"/>
      <c r="H63" s="21"/>
      <c r="I63" s="21"/>
      <c r="J63" s="21"/>
      <c r="K63" s="21"/>
      <c r="L63" s="21"/>
      <c r="M63" s="21"/>
      <c r="N63" s="21"/>
      <c r="O63" s="21"/>
      <c r="P63" s="21"/>
      <c r="Q63" s="21"/>
      <c r="R63" s="21"/>
      <c r="S63" s="21"/>
      <c r="T63" s="21"/>
      <c r="U63" s="21"/>
      <c r="V63" s="21"/>
    </row>
    <row r="64" spans="1:22" ht="15.75" customHeight="1" x14ac:dyDescent="0.25">
      <c r="A64" s="21"/>
      <c r="B64" s="21"/>
      <c r="C64" s="21"/>
      <c r="D64" s="21"/>
      <c r="E64" s="21"/>
      <c r="F64" s="21"/>
      <c r="G64" s="21"/>
      <c r="H64" s="21"/>
      <c r="I64" s="21"/>
      <c r="J64" s="21"/>
      <c r="K64" s="21"/>
      <c r="L64" s="21"/>
      <c r="M64" s="21"/>
      <c r="N64" s="21"/>
      <c r="O64" s="21"/>
      <c r="P64" s="21"/>
      <c r="Q64" s="21"/>
      <c r="R64" s="21"/>
      <c r="S64" s="21"/>
      <c r="T64" s="21"/>
      <c r="U64" s="21"/>
      <c r="V64" s="21"/>
    </row>
    <row r="65" spans="1:22" ht="15.75" customHeight="1" x14ac:dyDescent="0.25">
      <c r="A65" s="21"/>
      <c r="B65" s="21"/>
      <c r="C65" s="21"/>
      <c r="D65" s="21"/>
      <c r="E65" s="21"/>
      <c r="F65" s="21"/>
      <c r="G65" s="21"/>
      <c r="H65" s="21"/>
      <c r="I65" s="21"/>
      <c r="J65" s="21"/>
      <c r="K65" s="21"/>
      <c r="L65" s="21"/>
      <c r="M65" s="21"/>
      <c r="N65" s="21"/>
      <c r="O65" s="21"/>
      <c r="P65" s="21"/>
      <c r="Q65" s="21"/>
      <c r="R65" s="21"/>
      <c r="S65" s="21"/>
      <c r="T65" s="21"/>
      <c r="U65" s="21"/>
      <c r="V65" s="21"/>
    </row>
    <row r="66" spans="1:22" ht="15.75" customHeight="1" x14ac:dyDescent="0.25">
      <c r="A66" s="21"/>
      <c r="B66" s="21"/>
      <c r="C66" s="21"/>
      <c r="D66" s="21"/>
      <c r="E66" s="21"/>
      <c r="F66" s="21"/>
      <c r="G66" s="21"/>
      <c r="H66" s="21"/>
      <c r="I66" s="21"/>
      <c r="J66" s="21"/>
      <c r="K66" s="21"/>
      <c r="L66" s="21"/>
      <c r="M66" s="21"/>
      <c r="N66" s="21"/>
      <c r="O66" s="21"/>
      <c r="P66" s="21"/>
      <c r="Q66" s="21"/>
      <c r="R66" s="21"/>
      <c r="S66" s="21"/>
      <c r="T66" s="21"/>
      <c r="U66" s="21"/>
      <c r="V66" s="21"/>
    </row>
    <row r="67" spans="1:22" ht="15.75" customHeight="1" x14ac:dyDescent="0.25">
      <c r="A67" s="21"/>
      <c r="B67" s="21"/>
      <c r="C67" s="21"/>
      <c r="D67" s="21"/>
      <c r="E67" s="21"/>
      <c r="F67" s="21"/>
      <c r="G67" s="21"/>
      <c r="H67" s="21"/>
      <c r="I67" s="21"/>
      <c r="J67" s="21"/>
      <c r="K67" s="21"/>
      <c r="L67" s="21"/>
      <c r="M67" s="21"/>
      <c r="N67" s="21"/>
      <c r="O67" s="21"/>
      <c r="P67" s="21"/>
      <c r="Q67" s="21"/>
      <c r="R67" s="21"/>
      <c r="S67" s="21"/>
      <c r="T67" s="21"/>
      <c r="U67" s="21"/>
      <c r="V67" s="21"/>
    </row>
    <row r="68" spans="1:22" ht="15.75" customHeight="1" x14ac:dyDescent="0.25">
      <c r="A68" s="21"/>
      <c r="B68" s="21"/>
      <c r="C68" s="21"/>
      <c r="D68" s="21"/>
      <c r="E68" s="21"/>
      <c r="F68" s="21"/>
      <c r="G68" s="21"/>
      <c r="H68" s="21"/>
      <c r="I68" s="21"/>
      <c r="J68" s="21"/>
      <c r="K68" s="21"/>
      <c r="L68" s="21"/>
      <c r="M68" s="21"/>
      <c r="N68" s="21"/>
      <c r="O68" s="21"/>
      <c r="P68" s="21"/>
      <c r="Q68" s="21"/>
      <c r="R68" s="21"/>
      <c r="S68" s="21"/>
      <c r="T68" s="21"/>
      <c r="U68" s="21"/>
      <c r="V68" s="21"/>
    </row>
    <row r="69" spans="1:22" ht="15.75" customHeight="1" x14ac:dyDescent="0.25">
      <c r="A69" s="21"/>
      <c r="B69" s="21"/>
      <c r="C69" s="21"/>
      <c r="D69" s="21"/>
      <c r="E69" s="21"/>
      <c r="F69" s="21"/>
      <c r="G69" s="21"/>
      <c r="H69" s="21"/>
      <c r="I69" s="21"/>
      <c r="J69" s="21"/>
      <c r="K69" s="21"/>
      <c r="L69" s="21"/>
      <c r="M69" s="21"/>
      <c r="N69" s="21"/>
      <c r="O69" s="21"/>
      <c r="P69" s="21"/>
      <c r="Q69" s="21"/>
      <c r="R69" s="21"/>
      <c r="S69" s="21"/>
      <c r="T69" s="21"/>
      <c r="U69" s="21"/>
      <c r="V69" s="21"/>
    </row>
    <row r="70" spans="1:22" ht="15.75" customHeight="1" x14ac:dyDescent="0.25">
      <c r="A70" s="21"/>
      <c r="B70" s="21"/>
      <c r="C70" s="21"/>
      <c r="D70" s="21"/>
      <c r="E70" s="21"/>
      <c r="F70" s="21"/>
      <c r="G70" s="21"/>
      <c r="H70" s="21"/>
      <c r="I70" s="21"/>
      <c r="J70" s="21"/>
      <c r="K70" s="21"/>
      <c r="L70" s="21"/>
      <c r="M70" s="21"/>
      <c r="N70" s="21"/>
      <c r="O70" s="21"/>
      <c r="P70" s="21"/>
      <c r="Q70" s="21"/>
      <c r="R70" s="21"/>
      <c r="S70" s="21"/>
      <c r="T70" s="21"/>
      <c r="U70" s="21"/>
      <c r="V70" s="21"/>
    </row>
    <row r="71" spans="1:22" ht="15.75" customHeight="1" x14ac:dyDescent="0.25">
      <c r="A71" s="21"/>
      <c r="B71" s="21"/>
      <c r="C71" s="21"/>
      <c r="D71" s="21"/>
      <c r="E71" s="21"/>
      <c r="F71" s="21"/>
      <c r="G71" s="21"/>
      <c r="H71" s="21"/>
      <c r="I71" s="21"/>
      <c r="J71" s="21"/>
      <c r="K71" s="21"/>
      <c r="L71" s="21"/>
      <c r="M71" s="21"/>
      <c r="N71" s="21"/>
      <c r="O71" s="21"/>
      <c r="P71" s="21"/>
      <c r="Q71" s="21"/>
      <c r="R71" s="21"/>
      <c r="S71" s="21"/>
      <c r="T71" s="21"/>
      <c r="U71" s="21"/>
      <c r="V71" s="21"/>
    </row>
    <row r="72" spans="1:22" ht="15.75" customHeight="1" x14ac:dyDescent="0.25">
      <c r="A72" s="21"/>
      <c r="B72" s="21"/>
      <c r="C72" s="21"/>
      <c r="D72" s="21"/>
      <c r="E72" s="21"/>
      <c r="F72" s="21"/>
      <c r="G72" s="21"/>
      <c r="H72" s="21"/>
      <c r="I72" s="21"/>
      <c r="J72" s="21"/>
      <c r="K72" s="21"/>
      <c r="L72" s="21"/>
      <c r="M72" s="21"/>
      <c r="N72" s="21"/>
      <c r="O72" s="21"/>
      <c r="P72" s="21"/>
      <c r="Q72" s="21"/>
      <c r="R72" s="21"/>
      <c r="S72" s="21"/>
      <c r="T72" s="21"/>
      <c r="U72" s="21"/>
      <c r="V72" s="21"/>
    </row>
    <row r="73" spans="1:22" ht="15.75" customHeight="1" x14ac:dyDescent="0.25">
      <c r="A73" s="21"/>
      <c r="B73" s="21"/>
      <c r="C73" s="21"/>
      <c r="D73" s="21"/>
      <c r="E73" s="21"/>
      <c r="F73" s="21"/>
      <c r="G73" s="21"/>
      <c r="H73" s="21"/>
      <c r="I73" s="21"/>
      <c r="J73" s="21"/>
      <c r="K73" s="21"/>
      <c r="L73" s="21"/>
      <c r="M73" s="21"/>
      <c r="N73" s="21"/>
      <c r="O73" s="21"/>
      <c r="P73" s="21"/>
      <c r="Q73" s="21"/>
      <c r="R73" s="21"/>
      <c r="S73" s="21"/>
      <c r="T73" s="21"/>
      <c r="U73" s="21"/>
      <c r="V73" s="21"/>
    </row>
    <row r="74" spans="1:22" ht="15.75" customHeight="1" x14ac:dyDescent="0.25">
      <c r="A74" s="21"/>
      <c r="B74" s="21"/>
      <c r="C74" s="21"/>
      <c r="D74" s="21"/>
      <c r="E74" s="21"/>
      <c r="F74" s="21"/>
      <c r="G74" s="21"/>
      <c r="H74" s="21"/>
      <c r="I74" s="21"/>
      <c r="J74" s="21"/>
      <c r="K74" s="21"/>
      <c r="L74" s="21"/>
      <c r="M74" s="21"/>
      <c r="N74" s="21"/>
      <c r="O74" s="21"/>
      <c r="P74" s="21"/>
      <c r="Q74" s="21"/>
      <c r="R74" s="21"/>
      <c r="S74" s="21"/>
      <c r="T74" s="21"/>
      <c r="U74" s="21"/>
      <c r="V74" s="21"/>
    </row>
    <row r="75" spans="1:22" ht="15.75" customHeight="1" x14ac:dyDescent="0.25">
      <c r="A75" s="21"/>
      <c r="B75" s="21"/>
      <c r="C75" s="21"/>
      <c r="D75" s="21"/>
      <c r="E75" s="21"/>
      <c r="F75" s="21"/>
      <c r="G75" s="21"/>
      <c r="H75" s="21"/>
      <c r="I75" s="21"/>
      <c r="J75" s="21"/>
      <c r="K75" s="21"/>
      <c r="L75" s="21"/>
      <c r="M75" s="21"/>
      <c r="N75" s="21"/>
      <c r="O75" s="21"/>
      <c r="P75" s="21"/>
      <c r="Q75" s="21"/>
      <c r="R75" s="21"/>
      <c r="S75" s="21"/>
      <c r="T75" s="21"/>
      <c r="U75" s="21"/>
      <c r="V75" s="21"/>
    </row>
    <row r="76" spans="1:22" ht="15.75" customHeight="1" x14ac:dyDescent="0.25">
      <c r="A76" s="21"/>
      <c r="B76" s="21"/>
      <c r="C76" s="21"/>
      <c r="D76" s="21"/>
      <c r="E76" s="21"/>
      <c r="F76" s="21"/>
      <c r="G76" s="21"/>
      <c r="H76" s="21"/>
      <c r="I76" s="21"/>
      <c r="J76" s="21"/>
      <c r="K76" s="21"/>
      <c r="L76" s="21"/>
      <c r="M76" s="21"/>
      <c r="N76" s="21"/>
      <c r="O76" s="21"/>
      <c r="P76" s="21"/>
      <c r="Q76" s="21"/>
      <c r="R76" s="21"/>
      <c r="S76" s="21"/>
      <c r="T76" s="21"/>
      <c r="U76" s="21"/>
      <c r="V76" s="21"/>
    </row>
    <row r="77" spans="1:22" ht="15.75" customHeight="1" x14ac:dyDescent="0.25">
      <c r="A77" s="21"/>
      <c r="B77" s="21"/>
      <c r="C77" s="21"/>
      <c r="D77" s="21"/>
      <c r="E77" s="21"/>
      <c r="F77" s="21"/>
      <c r="G77" s="21"/>
      <c r="H77" s="21"/>
      <c r="I77" s="21"/>
      <c r="J77" s="21"/>
      <c r="K77" s="21"/>
      <c r="L77" s="21"/>
      <c r="M77" s="21"/>
      <c r="N77" s="21"/>
      <c r="O77" s="21"/>
      <c r="P77" s="21"/>
      <c r="Q77" s="21"/>
      <c r="R77" s="21"/>
      <c r="S77" s="21"/>
      <c r="T77" s="21"/>
      <c r="U77" s="21"/>
      <c r="V77" s="21"/>
    </row>
    <row r="78" spans="1:22" ht="15.75" customHeight="1" x14ac:dyDescent="0.25">
      <c r="A78" s="21"/>
      <c r="B78" s="21"/>
      <c r="C78" s="21"/>
      <c r="D78" s="21"/>
      <c r="E78" s="21"/>
      <c r="F78" s="21"/>
      <c r="G78" s="21"/>
      <c r="H78" s="21"/>
      <c r="I78" s="21"/>
      <c r="J78" s="21"/>
      <c r="K78" s="21"/>
      <c r="L78" s="21"/>
      <c r="M78" s="21"/>
      <c r="N78" s="21"/>
      <c r="O78" s="21"/>
      <c r="P78" s="21"/>
      <c r="Q78" s="21"/>
      <c r="R78" s="21"/>
      <c r="S78" s="21"/>
      <c r="T78" s="21"/>
      <c r="U78" s="21"/>
      <c r="V78" s="21"/>
    </row>
    <row r="79" spans="1:22" ht="15.75" customHeight="1" x14ac:dyDescent="0.25">
      <c r="A79" s="21"/>
      <c r="B79" s="21"/>
      <c r="C79" s="21"/>
      <c r="D79" s="21"/>
      <c r="E79" s="21"/>
      <c r="F79" s="21"/>
      <c r="G79" s="21"/>
      <c r="H79" s="21"/>
      <c r="I79" s="21"/>
      <c r="J79" s="21"/>
      <c r="K79" s="21"/>
      <c r="L79" s="21"/>
      <c r="M79" s="21"/>
      <c r="N79" s="21"/>
      <c r="O79" s="21"/>
      <c r="P79" s="21"/>
      <c r="Q79" s="21"/>
      <c r="R79" s="21"/>
      <c r="S79" s="21"/>
      <c r="T79" s="21"/>
      <c r="U79" s="21"/>
      <c r="V79" s="21"/>
    </row>
    <row r="80" spans="1:22" ht="15.75" customHeight="1" x14ac:dyDescent="0.25">
      <c r="A80" s="21"/>
      <c r="B80" s="21"/>
      <c r="C80" s="21"/>
      <c r="D80" s="21"/>
      <c r="E80" s="21"/>
      <c r="F80" s="21"/>
      <c r="G80" s="21"/>
      <c r="H80" s="21"/>
      <c r="I80" s="21"/>
      <c r="J80" s="21"/>
      <c r="K80" s="21"/>
      <c r="L80" s="21"/>
      <c r="M80" s="21"/>
      <c r="N80" s="21"/>
      <c r="O80" s="21"/>
      <c r="P80" s="21"/>
      <c r="Q80" s="21"/>
      <c r="R80" s="21"/>
      <c r="S80" s="21"/>
      <c r="T80" s="21"/>
      <c r="U80" s="21"/>
      <c r="V80" s="21"/>
    </row>
    <row r="81" spans="1:22" ht="15.75" customHeight="1" x14ac:dyDescent="0.25">
      <c r="A81" s="21"/>
      <c r="B81" s="21"/>
      <c r="C81" s="21"/>
      <c r="D81" s="21"/>
      <c r="E81" s="21"/>
      <c r="F81" s="21"/>
      <c r="G81" s="21"/>
      <c r="H81" s="21"/>
      <c r="I81" s="21"/>
      <c r="J81" s="21"/>
      <c r="K81" s="21"/>
      <c r="L81" s="21"/>
      <c r="M81" s="21"/>
      <c r="N81" s="21"/>
      <c r="O81" s="21"/>
      <c r="P81" s="21"/>
      <c r="Q81" s="21"/>
      <c r="R81" s="21"/>
      <c r="S81" s="21"/>
      <c r="T81" s="21"/>
      <c r="U81" s="21"/>
      <c r="V81" s="21"/>
    </row>
    <row r="82" spans="1:22" ht="15.75" customHeight="1" x14ac:dyDescent="0.25">
      <c r="A82" s="21"/>
      <c r="B82" s="21"/>
      <c r="C82" s="21"/>
      <c r="D82" s="21"/>
      <c r="E82" s="21"/>
      <c r="F82" s="21"/>
      <c r="G82" s="21"/>
      <c r="H82" s="21"/>
      <c r="I82" s="21"/>
      <c r="J82" s="21"/>
      <c r="K82" s="21"/>
      <c r="L82" s="21"/>
      <c r="M82" s="21"/>
      <c r="N82" s="21"/>
      <c r="O82" s="21"/>
      <c r="P82" s="21"/>
      <c r="Q82" s="21"/>
      <c r="R82" s="21"/>
      <c r="S82" s="21"/>
      <c r="T82" s="21"/>
      <c r="U82" s="21"/>
      <c r="V82" s="21"/>
    </row>
    <row r="83" spans="1:22" ht="15.75" customHeight="1" x14ac:dyDescent="0.25">
      <c r="A83" s="21"/>
      <c r="B83" s="21"/>
      <c r="C83" s="21"/>
      <c r="D83" s="21"/>
      <c r="E83" s="21"/>
      <c r="F83" s="21"/>
      <c r="G83" s="21"/>
      <c r="H83" s="21"/>
      <c r="I83" s="21"/>
      <c r="J83" s="21"/>
      <c r="K83" s="21"/>
      <c r="L83" s="21"/>
      <c r="M83" s="21"/>
      <c r="N83" s="21"/>
      <c r="O83" s="21"/>
      <c r="P83" s="21"/>
      <c r="Q83" s="21"/>
      <c r="R83" s="21"/>
      <c r="S83" s="21"/>
      <c r="T83" s="21"/>
      <c r="U83" s="21"/>
      <c r="V83" s="21"/>
    </row>
    <row r="84" spans="1:22" ht="15.75" customHeight="1" x14ac:dyDescent="0.25">
      <c r="A84" s="21"/>
      <c r="B84" s="21"/>
      <c r="C84" s="21"/>
      <c r="D84" s="21"/>
      <c r="E84" s="21"/>
      <c r="F84" s="21"/>
      <c r="G84" s="21"/>
      <c r="H84" s="21"/>
      <c r="I84" s="21"/>
      <c r="J84" s="21"/>
      <c r="K84" s="21"/>
      <c r="L84" s="21"/>
      <c r="M84" s="21"/>
      <c r="N84" s="21"/>
      <c r="O84" s="21"/>
      <c r="P84" s="21"/>
      <c r="Q84" s="21"/>
      <c r="R84" s="21"/>
      <c r="S84" s="21"/>
      <c r="T84" s="21"/>
      <c r="U84" s="21"/>
      <c r="V84" s="21"/>
    </row>
    <row r="85" spans="1:22" ht="15.75" customHeight="1" x14ac:dyDescent="0.25">
      <c r="A85" s="21"/>
      <c r="B85" s="21"/>
      <c r="C85" s="21"/>
      <c r="D85" s="21"/>
      <c r="E85" s="21"/>
      <c r="F85" s="21"/>
      <c r="G85" s="21"/>
      <c r="H85" s="21"/>
      <c r="I85" s="21"/>
      <c r="J85" s="21"/>
      <c r="K85" s="21"/>
      <c r="L85" s="21"/>
      <c r="M85" s="21"/>
      <c r="N85" s="21"/>
      <c r="O85" s="21"/>
      <c r="P85" s="21"/>
      <c r="Q85" s="21"/>
      <c r="R85" s="21"/>
      <c r="S85" s="21"/>
      <c r="T85" s="21"/>
      <c r="U85" s="21"/>
      <c r="V85" s="21"/>
    </row>
    <row r="86" spans="1:22" ht="15.75" customHeight="1" x14ac:dyDescent="0.25">
      <c r="A86" s="21"/>
      <c r="B86" s="21"/>
      <c r="C86" s="21"/>
      <c r="D86" s="21"/>
      <c r="E86" s="21"/>
      <c r="F86" s="21"/>
      <c r="G86" s="21"/>
      <c r="H86" s="21"/>
      <c r="I86" s="21"/>
      <c r="J86" s="21"/>
      <c r="K86" s="21"/>
      <c r="L86" s="21"/>
      <c r="M86" s="21"/>
      <c r="N86" s="21"/>
      <c r="O86" s="21"/>
      <c r="P86" s="21"/>
      <c r="Q86" s="21"/>
      <c r="R86" s="21"/>
      <c r="S86" s="21"/>
      <c r="T86" s="21"/>
      <c r="U86" s="21"/>
      <c r="V86" s="21"/>
    </row>
    <row r="87" spans="1:22" ht="15.75" customHeight="1" x14ac:dyDescent="0.25">
      <c r="A87" s="21"/>
      <c r="B87" s="21"/>
      <c r="C87" s="21"/>
      <c r="D87" s="21"/>
      <c r="E87" s="21"/>
      <c r="F87" s="21"/>
      <c r="G87" s="21"/>
      <c r="H87" s="21"/>
      <c r="I87" s="21"/>
      <c r="J87" s="21"/>
      <c r="K87" s="21"/>
      <c r="L87" s="21"/>
      <c r="M87" s="21"/>
      <c r="N87" s="21"/>
      <c r="O87" s="21"/>
      <c r="P87" s="21"/>
      <c r="Q87" s="21"/>
      <c r="R87" s="21"/>
      <c r="S87" s="21"/>
      <c r="T87" s="21"/>
      <c r="U87" s="21"/>
      <c r="V87" s="21"/>
    </row>
    <row r="88" spans="1:22" ht="15.75" customHeight="1" x14ac:dyDescent="0.25">
      <c r="A88" s="21"/>
      <c r="B88" s="21"/>
      <c r="C88" s="21"/>
      <c r="D88" s="21"/>
      <c r="E88" s="21"/>
      <c r="F88" s="21"/>
      <c r="G88" s="21"/>
      <c r="H88" s="21"/>
      <c r="I88" s="21"/>
      <c r="J88" s="21"/>
      <c r="K88" s="21"/>
      <c r="L88" s="21"/>
      <c r="M88" s="21"/>
      <c r="N88" s="21"/>
      <c r="O88" s="21"/>
      <c r="P88" s="21"/>
      <c r="Q88" s="21"/>
      <c r="R88" s="21"/>
      <c r="S88" s="21"/>
      <c r="T88" s="21"/>
      <c r="U88" s="21"/>
      <c r="V88" s="21"/>
    </row>
    <row r="89" spans="1:22" ht="15.75" customHeight="1" x14ac:dyDescent="0.25">
      <c r="A89" s="21"/>
      <c r="B89" s="21"/>
      <c r="C89" s="21"/>
      <c r="D89" s="21"/>
      <c r="E89" s="21"/>
      <c r="F89" s="21"/>
      <c r="G89" s="21"/>
      <c r="H89" s="21"/>
      <c r="I89" s="21"/>
      <c r="J89" s="21"/>
      <c r="K89" s="21"/>
      <c r="L89" s="21"/>
      <c r="M89" s="21"/>
      <c r="N89" s="21"/>
      <c r="O89" s="21"/>
      <c r="P89" s="21"/>
      <c r="Q89" s="21"/>
      <c r="R89" s="21"/>
      <c r="S89" s="21"/>
      <c r="T89" s="21"/>
      <c r="U89" s="21"/>
      <c r="V89" s="21"/>
    </row>
    <row r="90" spans="1:22" ht="15.75" customHeight="1" x14ac:dyDescent="0.25">
      <c r="A90" s="21"/>
      <c r="B90" s="21"/>
      <c r="C90" s="21"/>
      <c r="D90" s="21"/>
      <c r="E90" s="21"/>
      <c r="F90" s="21"/>
      <c r="G90" s="21"/>
      <c r="H90" s="21"/>
      <c r="I90" s="21"/>
      <c r="J90" s="21"/>
      <c r="K90" s="21"/>
      <c r="L90" s="21"/>
      <c r="M90" s="21"/>
      <c r="N90" s="21"/>
      <c r="O90" s="21"/>
      <c r="P90" s="21"/>
      <c r="Q90" s="21"/>
      <c r="R90" s="21"/>
      <c r="S90" s="21"/>
      <c r="T90" s="21"/>
      <c r="U90" s="21"/>
      <c r="V90" s="21"/>
    </row>
    <row r="91" spans="1:22" ht="15.75" customHeight="1" x14ac:dyDescent="0.25">
      <c r="A91" s="21"/>
      <c r="B91" s="21"/>
      <c r="C91" s="21"/>
      <c r="D91" s="21"/>
      <c r="E91" s="21"/>
      <c r="F91" s="21"/>
      <c r="G91" s="21"/>
      <c r="H91" s="21"/>
      <c r="I91" s="21"/>
      <c r="J91" s="21"/>
      <c r="K91" s="21"/>
      <c r="L91" s="21"/>
      <c r="M91" s="21"/>
      <c r="N91" s="21"/>
      <c r="O91" s="21"/>
      <c r="P91" s="21"/>
      <c r="Q91" s="21"/>
      <c r="R91" s="21"/>
      <c r="S91" s="21"/>
      <c r="T91" s="21"/>
      <c r="U91" s="21"/>
      <c r="V91" s="21"/>
    </row>
    <row r="92" spans="1:22" ht="15.75" customHeight="1" x14ac:dyDescent="0.25">
      <c r="A92" s="21"/>
      <c r="B92" s="21"/>
      <c r="C92" s="21"/>
      <c r="D92" s="21"/>
      <c r="E92" s="21"/>
      <c r="F92" s="21"/>
      <c r="G92" s="21"/>
      <c r="H92" s="21"/>
      <c r="I92" s="21"/>
      <c r="J92" s="21"/>
      <c r="K92" s="21"/>
      <c r="L92" s="21"/>
      <c r="M92" s="21"/>
      <c r="N92" s="21"/>
      <c r="O92" s="21"/>
      <c r="P92" s="21"/>
      <c r="Q92" s="21"/>
      <c r="R92" s="21"/>
      <c r="S92" s="21"/>
      <c r="T92" s="21"/>
      <c r="U92" s="21"/>
      <c r="V92" s="21"/>
    </row>
    <row r="93" spans="1:22" ht="15.75" customHeight="1" x14ac:dyDescent="0.25">
      <c r="A93" s="21"/>
      <c r="B93" s="21"/>
      <c r="C93" s="21"/>
      <c r="D93" s="21"/>
      <c r="E93" s="21"/>
      <c r="F93" s="21"/>
      <c r="G93" s="21"/>
      <c r="H93" s="21"/>
      <c r="I93" s="21"/>
      <c r="J93" s="21"/>
      <c r="K93" s="21"/>
      <c r="L93" s="21"/>
      <c r="M93" s="21"/>
      <c r="N93" s="21"/>
      <c r="O93" s="21"/>
      <c r="P93" s="21"/>
      <c r="Q93" s="21"/>
      <c r="R93" s="21"/>
      <c r="S93" s="21"/>
      <c r="T93" s="21"/>
      <c r="U93" s="21"/>
      <c r="V93" s="21"/>
    </row>
    <row r="94" spans="1:22" ht="15.75" customHeight="1" x14ac:dyDescent="0.25">
      <c r="A94" s="21"/>
      <c r="B94" s="21"/>
      <c r="C94" s="21"/>
      <c r="D94" s="21"/>
      <c r="E94" s="21"/>
      <c r="F94" s="21"/>
      <c r="G94" s="21"/>
      <c r="H94" s="21"/>
      <c r="I94" s="21"/>
      <c r="J94" s="21"/>
      <c r="K94" s="21"/>
      <c r="L94" s="21"/>
      <c r="M94" s="21"/>
      <c r="N94" s="21"/>
      <c r="O94" s="21"/>
      <c r="P94" s="21"/>
      <c r="Q94" s="21"/>
      <c r="R94" s="21"/>
      <c r="S94" s="21"/>
      <c r="T94" s="21"/>
      <c r="U94" s="21"/>
      <c r="V94" s="21"/>
    </row>
    <row r="95" spans="1:22" ht="15.75" customHeight="1" x14ac:dyDescent="0.25">
      <c r="A95" s="21"/>
      <c r="B95" s="21"/>
      <c r="C95" s="21"/>
      <c r="D95" s="21"/>
      <c r="E95" s="21"/>
      <c r="F95" s="21"/>
      <c r="G95" s="21"/>
      <c r="H95" s="21"/>
      <c r="I95" s="21"/>
      <c r="J95" s="21"/>
      <c r="K95" s="21"/>
      <c r="L95" s="21"/>
      <c r="M95" s="21"/>
      <c r="N95" s="21"/>
      <c r="O95" s="21"/>
      <c r="P95" s="21"/>
      <c r="Q95" s="21"/>
      <c r="R95" s="21"/>
      <c r="S95" s="21"/>
      <c r="T95" s="21"/>
      <c r="U95" s="21"/>
      <c r="V95" s="21"/>
    </row>
    <row r="96" spans="1:22" ht="15.75" customHeight="1" x14ac:dyDescent="0.25">
      <c r="A96" s="21"/>
      <c r="B96" s="21"/>
      <c r="C96" s="21"/>
      <c r="D96" s="21"/>
      <c r="E96" s="21"/>
      <c r="F96" s="21"/>
      <c r="G96" s="21"/>
      <c r="H96" s="21"/>
      <c r="I96" s="21"/>
      <c r="J96" s="21"/>
      <c r="K96" s="21"/>
      <c r="L96" s="21"/>
      <c r="M96" s="21"/>
      <c r="N96" s="21"/>
      <c r="O96" s="21"/>
      <c r="P96" s="21"/>
      <c r="Q96" s="21"/>
      <c r="R96" s="21"/>
      <c r="S96" s="21"/>
      <c r="T96" s="21"/>
      <c r="U96" s="21"/>
      <c r="V96" s="21"/>
    </row>
    <row r="97" spans="1:22" ht="15.75" customHeight="1" x14ac:dyDescent="0.25">
      <c r="A97" s="21"/>
      <c r="B97" s="21"/>
      <c r="C97" s="21"/>
      <c r="D97" s="21"/>
      <c r="E97" s="21"/>
      <c r="F97" s="21"/>
      <c r="G97" s="21"/>
      <c r="H97" s="21"/>
      <c r="I97" s="21"/>
      <c r="J97" s="21"/>
      <c r="K97" s="21"/>
      <c r="L97" s="21"/>
      <c r="M97" s="21"/>
      <c r="N97" s="21"/>
      <c r="O97" s="21"/>
      <c r="P97" s="21"/>
      <c r="Q97" s="21"/>
      <c r="R97" s="21"/>
      <c r="S97" s="21"/>
      <c r="T97" s="21"/>
      <c r="U97" s="21"/>
      <c r="V97" s="21"/>
    </row>
    <row r="98" spans="1:22" ht="15.75" customHeight="1" x14ac:dyDescent="0.25">
      <c r="A98" s="21"/>
      <c r="B98" s="21"/>
      <c r="C98" s="21"/>
      <c r="D98" s="21"/>
      <c r="E98" s="21"/>
      <c r="F98" s="21"/>
      <c r="G98" s="21"/>
      <c r="H98" s="21"/>
      <c r="I98" s="21"/>
      <c r="J98" s="21"/>
      <c r="K98" s="21"/>
      <c r="L98" s="21"/>
      <c r="M98" s="21"/>
      <c r="N98" s="21"/>
      <c r="O98" s="21"/>
      <c r="P98" s="21"/>
      <c r="Q98" s="21"/>
      <c r="R98" s="21"/>
      <c r="S98" s="21"/>
      <c r="T98" s="21"/>
      <c r="U98" s="21"/>
      <c r="V98" s="21"/>
    </row>
    <row r="99" spans="1:22" ht="15.75" customHeight="1" x14ac:dyDescent="0.25">
      <c r="A99" s="21"/>
      <c r="B99" s="21"/>
      <c r="C99" s="21"/>
      <c r="D99" s="21"/>
      <c r="E99" s="21"/>
      <c r="F99" s="21"/>
      <c r="G99" s="21"/>
      <c r="H99" s="21"/>
      <c r="I99" s="21"/>
      <c r="J99" s="21"/>
      <c r="K99" s="21"/>
      <c r="L99" s="21"/>
      <c r="M99" s="21"/>
      <c r="N99" s="21"/>
      <c r="O99" s="21"/>
      <c r="P99" s="21"/>
      <c r="Q99" s="21"/>
      <c r="R99" s="21"/>
      <c r="S99" s="21"/>
      <c r="T99" s="21"/>
      <c r="U99" s="21"/>
      <c r="V99" s="21"/>
    </row>
    <row r="100" spans="1:22" ht="15.75" customHeight="1" x14ac:dyDescent="0.25">
      <c r="A100" s="21"/>
      <c r="B100" s="21"/>
      <c r="C100" s="21"/>
      <c r="D100" s="21"/>
      <c r="E100" s="21"/>
      <c r="F100" s="21"/>
      <c r="G100" s="21"/>
      <c r="H100" s="21"/>
      <c r="I100" s="21"/>
      <c r="J100" s="21"/>
      <c r="K100" s="21"/>
      <c r="L100" s="21"/>
      <c r="M100" s="21"/>
      <c r="N100" s="21"/>
      <c r="O100" s="21"/>
      <c r="P100" s="21"/>
      <c r="Q100" s="21"/>
      <c r="R100" s="21"/>
      <c r="S100" s="21"/>
      <c r="T100" s="21"/>
      <c r="U100" s="21"/>
      <c r="V100" s="21"/>
    </row>
    <row r="101" spans="1:22" ht="15.75" customHeight="1" x14ac:dyDescent="0.25">
      <c r="A101" s="21"/>
      <c r="B101" s="21"/>
      <c r="C101" s="21"/>
      <c r="D101" s="21"/>
      <c r="E101" s="21"/>
      <c r="F101" s="21"/>
      <c r="G101" s="21"/>
      <c r="H101" s="21"/>
      <c r="I101" s="21"/>
      <c r="J101" s="21"/>
      <c r="K101" s="21"/>
      <c r="L101" s="21"/>
      <c r="M101" s="21"/>
      <c r="N101" s="21"/>
      <c r="O101" s="21"/>
      <c r="P101" s="21"/>
      <c r="Q101" s="21"/>
      <c r="R101" s="21"/>
      <c r="S101" s="21"/>
      <c r="T101" s="21"/>
      <c r="U101" s="21"/>
      <c r="V101" s="21"/>
    </row>
    <row r="102" spans="1:22" ht="15.75" customHeight="1" x14ac:dyDescent="0.25">
      <c r="A102" s="21"/>
      <c r="B102" s="21"/>
      <c r="C102" s="21"/>
      <c r="D102" s="21"/>
      <c r="E102" s="21"/>
      <c r="F102" s="21"/>
      <c r="G102" s="21"/>
      <c r="H102" s="21"/>
      <c r="I102" s="21"/>
      <c r="J102" s="21"/>
      <c r="K102" s="21"/>
      <c r="L102" s="21"/>
      <c r="M102" s="21"/>
      <c r="N102" s="21"/>
      <c r="O102" s="21"/>
      <c r="P102" s="21"/>
      <c r="Q102" s="21"/>
      <c r="R102" s="21"/>
      <c r="S102" s="21"/>
      <c r="T102" s="21"/>
      <c r="U102" s="21"/>
      <c r="V102" s="21"/>
    </row>
    <row r="103" spans="1:22" ht="15.75" customHeight="1" x14ac:dyDescent="0.25">
      <c r="A103" s="21"/>
      <c r="B103" s="21"/>
      <c r="C103" s="21"/>
      <c r="D103" s="21"/>
      <c r="E103" s="21"/>
      <c r="F103" s="21"/>
      <c r="G103" s="21"/>
      <c r="H103" s="21"/>
      <c r="I103" s="21"/>
      <c r="J103" s="21"/>
      <c r="K103" s="21"/>
      <c r="L103" s="21"/>
      <c r="M103" s="21"/>
      <c r="N103" s="21"/>
      <c r="O103" s="21"/>
      <c r="P103" s="21"/>
      <c r="Q103" s="21"/>
      <c r="R103" s="21"/>
      <c r="S103" s="21"/>
      <c r="T103" s="21"/>
      <c r="U103" s="21"/>
      <c r="V103" s="21"/>
    </row>
    <row r="104" spans="1:22" ht="15.75" customHeight="1" x14ac:dyDescent="0.25">
      <c r="A104" s="21"/>
      <c r="B104" s="21"/>
      <c r="C104" s="21"/>
      <c r="D104" s="21"/>
      <c r="E104" s="21"/>
      <c r="F104" s="21"/>
      <c r="G104" s="21"/>
      <c r="H104" s="21"/>
      <c r="I104" s="21"/>
      <c r="J104" s="21"/>
      <c r="K104" s="21"/>
      <c r="L104" s="21"/>
      <c r="M104" s="21"/>
      <c r="N104" s="21"/>
      <c r="O104" s="21"/>
      <c r="P104" s="21"/>
      <c r="Q104" s="21"/>
      <c r="R104" s="21"/>
      <c r="S104" s="21"/>
      <c r="T104" s="21"/>
      <c r="U104" s="21"/>
      <c r="V104" s="21"/>
    </row>
    <row r="105" spans="1:22" ht="15.75" customHeight="1" x14ac:dyDescent="0.25">
      <c r="A105" s="21"/>
      <c r="B105" s="21"/>
      <c r="C105" s="21"/>
      <c r="D105" s="21"/>
      <c r="E105" s="21"/>
      <c r="F105" s="21"/>
      <c r="G105" s="21"/>
      <c r="H105" s="21"/>
      <c r="I105" s="21"/>
      <c r="J105" s="21"/>
      <c r="K105" s="21"/>
      <c r="L105" s="21"/>
      <c r="M105" s="21"/>
      <c r="N105" s="21"/>
      <c r="O105" s="21"/>
      <c r="P105" s="21"/>
      <c r="Q105" s="21"/>
      <c r="R105" s="21"/>
      <c r="S105" s="21"/>
      <c r="T105" s="21"/>
      <c r="U105" s="21"/>
      <c r="V105" s="21"/>
    </row>
    <row r="106" spans="1:22" ht="15.75" customHeight="1" x14ac:dyDescent="0.25">
      <c r="A106" s="21"/>
      <c r="B106" s="21"/>
      <c r="C106" s="21"/>
      <c r="D106" s="21"/>
      <c r="E106" s="21"/>
      <c r="F106" s="21"/>
      <c r="G106" s="21"/>
      <c r="H106" s="21"/>
      <c r="I106" s="21"/>
      <c r="J106" s="21"/>
      <c r="K106" s="21"/>
      <c r="L106" s="21"/>
      <c r="M106" s="21"/>
      <c r="N106" s="21"/>
      <c r="O106" s="21"/>
      <c r="P106" s="21"/>
      <c r="Q106" s="21"/>
      <c r="R106" s="21"/>
      <c r="S106" s="21"/>
      <c r="T106" s="21"/>
      <c r="U106" s="21"/>
      <c r="V106" s="21"/>
    </row>
    <row r="107" spans="1:22" ht="15.75" customHeight="1" x14ac:dyDescent="0.25">
      <c r="A107" s="21"/>
      <c r="B107" s="21"/>
      <c r="C107" s="21"/>
      <c r="D107" s="21"/>
      <c r="E107" s="21"/>
      <c r="F107" s="21"/>
      <c r="G107" s="21"/>
      <c r="H107" s="21"/>
      <c r="I107" s="21"/>
      <c r="J107" s="21"/>
      <c r="K107" s="21"/>
      <c r="L107" s="21"/>
      <c r="M107" s="21"/>
      <c r="N107" s="21"/>
      <c r="O107" s="21"/>
      <c r="P107" s="21"/>
      <c r="Q107" s="21"/>
      <c r="R107" s="21"/>
      <c r="S107" s="21"/>
      <c r="T107" s="21"/>
      <c r="U107" s="21"/>
      <c r="V107" s="21"/>
    </row>
    <row r="108" spans="1:22" ht="15.75" customHeight="1" x14ac:dyDescent="0.25">
      <c r="A108" s="21"/>
      <c r="B108" s="21"/>
      <c r="C108" s="21"/>
      <c r="D108" s="21"/>
      <c r="E108" s="21"/>
      <c r="F108" s="21"/>
      <c r="G108" s="21"/>
      <c r="H108" s="21"/>
      <c r="I108" s="21"/>
      <c r="J108" s="21"/>
      <c r="K108" s="21"/>
      <c r="L108" s="21"/>
      <c r="M108" s="21"/>
      <c r="N108" s="21"/>
      <c r="O108" s="21"/>
      <c r="P108" s="21"/>
      <c r="Q108" s="21"/>
      <c r="R108" s="21"/>
      <c r="S108" s="21"/>
      <c r="T108" s="21"/>
      <c r="U108" s="21"/>
      <c r="V108" s="21"/>
    </row>
    <row r="109" spans="1:22" ht="15.75" customHeight="1" x14ac:dyDescent="0.25">
      <c r="A109" s="21"/>
      <c r="B109" s="21"/>
      <c r="C109" s="21"/>
      <c r="D109" s="21"/>
      <c r="E109" s="21"/>
      <c r="F109" s="21"/>
      <c r="G109" s="21"/>
      <c r="H109" s="21"/>
      <c r="I109" s="21"/>
      <c r="J109" s="21"/>
      <c r="K109" s="21"/>
      <c r="L109" s="21"/>
      <c r="M109" s="21"/>
      <c r="N109" s="21"/>
      <c r="O109" s="21"/>
      <c r="P109" s="21"/>
      <c r="Q109" s="21"/>
      <c r="R109" s="21"/>
      <c r="S109" s="21"/>
      <c r="T109" s="21"/>
      <c r="U109" s="21"/>
      <c r="V109" s="21"/>
    </row>
    <row r="110" spans="1:22" ht="15.75" customHeight="1" x14ac:dyDescent="0.25">
      <c r="A110" s="21"/>
      <c r="B110" s="21"/>
      <c r="C110" s="21"/>
      <c r="D110" s="21"/>
      <c r="E110" s="21"/>
      <c r="F110" s="21"/>
      <c r="G110" s="21"/>
      <c r="H110" s="21"/>
      <c r="I110" s="21"/>
      <c r="J110" s="21"/>
      <c r="K110" s="21"/>
      <c r="L110" s="21"/>
      <c r="M110" s="21"/>
      <c r="N110" s="21"/>
      <c r="O110" s="21"/>
      <c r="P110" s="21"/>
      <c r="Q110" s="21"/>
      <c r="R110" s="21"/>
      <c r="S110" s="21"/>
      <c r="T110" s="21"/>
      <c r="U110" s="21"/>
      <c r="V110" s="21"/>
    </row>
    <row r="111" spans="1:22" ht="15.75" customHeight="1" x14ac:dyDescent="0.25">
      <c r="A111" s="21"/>
      <c r="B111" s="21"/>
      <c r="C111" s="21"/>
      <c r="D111" s="21"/>
      <c r="E111" s="21"/>
      <c r="F111" s="21"/>
      <c r="G111" s="21"/>
      <c r="H111" s="21"/>
      <c r="I111" s="21"/>
      <c r="J111" s="21"/>
      <c r="K111" s="21"/>
      <c r="L111" s="21"/>
      <c r="M111" s="21"/>
      <c r="N111" s="21"/>
      <c r="O111" s="21"/>
      <c r="P111" s="21"/>
      <c r="Q111" s="21"/>
      <c r="R111" s="21"/>
      <c r="S111" s="21"/>
      <c r="T111" s="21"/>
      <c r="U111" s="21"/>
      <c r="V111" s="21"/>
    </row>
    <row r="112" spans="1:22" ht="15.75" customHeight="1" x14ac:dyDescent="0.25">
      <c r="A112" s="21"/>
      <c r="B112" s="21"/>
      <c r="C112" s="21"/>
      <c r="D112" s="21"/>
      <c r="E112" s="21"/>
      <c r="F112" s="21"/>
      <c r="G112" s="21"/>
      <c r="H112" s="21"/>
      <c r="I112" s="21"/>
      <c r="J112" s="21"/>
      <c r="K112" s="21"/>
      <c r="L112" s="21"/>
      <c r="M112" s="21"/>
      <c r="N112" s="21"/>
      <c r="O112" s="21"/>
      <c r="P112" s="21"/>
      <c r="Q112" s="21"/>
      <c r="R112" s="21"/>
      <c r="S112" s="21"/>
      <c r="T112" s="21"/>
      <c r="U112" s="21"/>
      <c r="V112" s="21"/>
    </row>
    <row r="113" spans="1:22" ht="15.75" customHeight="1" x14ac:dyDescent="0.25">
      <c r="A113" s="21"/>
      <c r="B113" s="21"/>
      <c r="C113" s="21"/>
      <c r="D113" s="21"/>
      <c r="E113" s="21"/>
      <c r="F113" s="21"/>
      <c r="G113" s="21"/>
      <c r="H113" s="21"/>
      <c r="I113" s="21"/>
      <c r="J113" s="21"/>
      <c r="K113" s="21"/>
      <c r="L113" s="21"/>
      <c r="M113" s="21"/>
      <c r="N113" s="21"/>
      <c r="O113" s="21"/>
      <c r="P113" s="21"/>
      <c r="Q113" s="21"/>
      <c r="R113" s="21"/>
      <c r="S113" s="21"/>
      <c r="T113" s="21"/>
      <c r="U113" s="21"/>
      <c r="V113" s="21"/>
    </row>
    <row r="114" spans="1:22" ht="15.75" customHeight="1" x14ac:dyDescent="0.25">
      <c r="A114" s="21"/>
      <c r="B114" s="21"/>
      <c r="C114" s="21"/>
      <c r="D114" s="21"/>
      <c r="E114" s="21"/>
      <c r="F114" s="21"/>
      <c r="G114" s="21"/>
      <c r="H114" s="21"/>
      <c r="I114" s="21"/>
      <c r="J114" s="21"/>
      <c r="K114" s="21"/>
      <c r="L114" s="21"/>
      <c r="M114" s="21"/>
      <c r="N114" s="21"/>
      <c r="O114" s="21"/>
      <c r="P114" s="21"/>
      <c r="Q114" s="21"/>
      <c r="R114" s="21"/>
      <c r="S114" s="21"/>
      <c r="T114" s="21"/>
      <c r="U114" s="21"/>
      <c r="V114" s="21"/>
    </row>
    <row r="115" spans="1:22" ht="15.75" customHeight="1" x14ac:dyDescent="0.25">
      <c r="A115" s="21"/>
      <c r="B115" s="21"/>
      <c r="C115" s="21"/>
      <c r="D115" s="21"/>
      <c r="E115" s="21"/>
      <c r="F115" s="21"/>
      <c r="G115" s="21"/>
      <c r="H115" s="21"/>
      <c r="I115" s="21"/>
      <c r="J115" s="21"/>
      <c r="K115" s="21"/>
      <c r="L115" s="21"/>
      <c r="M115" s="21"/>
      <c r="N115" s="21"/>
      <c r="O115" s="21"/>
      <c r="P115" s="21"/>
      <c r="Q115" s="21"/>
      <c r="R115" s="21"/>
      <c r="S115" s="21"/>
      <c r="T115" s="21"/>
      <c r="U115" s="21"/>
      <c r="V115" s="21"/>
    </row>
    <row r="116" spans="1:22" ht="15.75" customHeight="1" x14ac:dyDescent="0.25">
      <c r="A116" s="21"/>
      <c r="B116" s="21"/>
      <c r="C116" s="21"/>
      <c r="D116" s="21"/>
      <c r="E116" s="21"/>
      <c r="F116" s="21"/>
      <c r="G116" s="21"/>
      <c r="H116" s="21"/>
      <c r="I116" s="21"/>
      <c r="J116" s="21"/>
      <c r="K116" s="21"/>
      <c r="L116" s="21"/>
      <c r="M116" s="21"/>
      <c r="N116" s="21"/>
      <c r="O116" s="21"/>
      <c r="P116" s="21"/>
      <c r="Q116" s="21"/>
      <c r="R116" s="21"/>
      <c r="S116" s="21"/>
      <c r="T116" s="21"/>
      <c r="U116" s="21"/>
      <c r="V116" s="21"/>
    </row>
    <row r="117" spans="1:22" ht="15.75" customHeight="1" x14ac:dyDescent="0.25">
      <c r="A117" s="21"/>
      <c r="B117" s="21"/>
      <c r="C117" s="21"/>
      <c r="D117" s="21"/>
      <c r="E117" s="21"/>
      <c r="F117" s="21"/>
      <c r="G117" s="21"/>
      <c r="H117" s="21"/>
      <c r="I117" s="21"/>
      <c r="J117" s="21"/>
      <c r="K117" s="21"/>
      <c r="L117" s="21"/>
      <c r="M117" s="21"/>
      <c r="N117" s="21"/>
      <c r="O117" s="21"/>
      <c r="P117" s="21"/>
      <c r="Q117" s="21"/>
      <c r="R117" s="21"/>
      <c r="S117" s="21"/>
      <c r="T117" s="21"/>
      <c r="U117" s="21"/>
      <c r="V117" s="21"/>
    </row>
    <row r="118" spans="1:22" ht="15.75" customHeight="1" x14ac:dyDescent="0.25">
      <c r="A118" s="21"/>
      <c r="B118" s="21"/>
      <c r="C118" s="21"/>
      <c r="D118" s="21"/>
      <c r="E118" s="21"/>
      <c r="F118" s="21"/>
      <c r="G118" s="21"/>
      <c r="H118" s="21"/>
      <c r="I118" s="21"/>
      <c r="J118" s="21"/>
      <c r="K118" s="21"/>
      <c r="L118" s="21"/>
      <c r="M118" s="21"/>
      <c r="N118" s="21"/>
      <c r="O118" s="21"/>
      <c r="P118" s="21"/>
      <c r="Q118" s="21"/>
      <c r="R118" s="21"/>
      <c r="S118" s="21"/>
      <c r="T118" s="21"/>
      <c r="U118" s="21"/>
      <c r="V118" s="21"/>
    </row>
    <row r="119" spans="1:22" ht="15.75" customHeight="1" x14ac:dyDescent="0.25">
      <c r="A119" s="21"/>
      <c r="B119" s="21"/>
      <c r="C119" s="21"/>
      <c r="D119" s="21"/>
      <c r="E119" s="21"/>
      <c r="F119" s="21"/>
      <c r="G119" s="21"/>
      <c r="H119" s="21"/>
      <c r="I119" s="21"/>
      <c r="J119" s="21"/>
      <c r="K119" s="21"/>
      <c r="L119" s="21"/>
      <c r="M119" s="21"/>
      <c r="N119" s="21"/>
      <c r="O119" s="21"/>
      <c r="P119" s="21"/>
      <c r="Q119" s="21"/>
      <c r="R119" s="21"/>
      <c r="S119" s="21"/>
      <c r="T119" s="21"/>
      <c r="U119" s="21"/>
      <c r="V119" s="21"/>
    </row>
    <row r="120" spans="1:22" ht="15.75" customHeight="1" x14ac:dyDescent="0.25">
      <c r="A120" s="21"/>
      <c r="B120" s="21"/>
      <c r="C120" s="21"/>
      <c r="D120" s="21"/>
      <c r="E120" s="21"/>
      <c r="F120" s="21"/>
      <c r="G120" s="21"/>
      <c r="H120" s="21"/>
      <c r="I120" s="21"/>
      <c r="J120" s="21"/>
      <c r="K120" s="21"/>
      <c r="L120" s="21"/>
      <c r="M120" s="21"/>
      <c r="N120" s="21"/>
      <c r="O120" s="21"/>
      <c r="P120" s="21"/>
      <c r="Q120" s="21"/>
      <c r="R120" s="21"/>
      <c r="S120" s="21"/>
      <c r="T120" s="21"/>
      <c r="U120" s="21"/>
      <c r="V120" s="21"/>
    </row>
    <row r="121" spans="1:22" ht="15.75" customHeight="1" x14ac:dyDescent="0.25">
      <c r="A121" s="21"/>
      <c r="B121" s="21"/>
      <c r="C121" s="21"/>
      <c r="D121" s="21"/>
      <c r="E121" s="21"/>
      <c r="F121" s="21"/>
      <c r="G121" s="21"/>
      <c r="H121" s="21"/>
      <c r="I121" s="21"/>
      <c r="J121" s="21"/>
      <c r="K121" s="21"/>
      <c r="L121" s="21"/>
      <c r="M121" s="21"/>
      <c r="N121" s="21"/>
      <c r="O121" s="21"/>
      <c r="P121" s="21"/>
      <c r="Q121" s="21"/>
      <c r="R121" s="21"/>
      <c r="S121" s="21"/>
      <c r="T121" s="21"/>
      <c r="U121" s="21"/>
      <c r="V121" s="21"/>
    </row>
    <row r="122" spans="1:22" ht="15.75" customHeight="1" x14ac:dyDescent="0.25">
      <c r="A122" s="21"/>
      <c r="B122" s="21"/>
      <c r="C122" s="21"/>
      <c r="D122" s="21"/>
      <c r="E122" s="21"/>
      <c r="F122" s="21"/>
      <c r="G122" s="21"/>
      <c r="H122" s="21"/>
      <c r="I122" s="21"/>
      <c r="J122" s="21"/>
      <c r="K122" s="21"/>
      <c r="L122" s="21"/>
      <c r="M122" s="21"/>
      <c r="N122" s="21"/>
      <c r="O122" s="21"/>
      <c r="P122" s="21"/>
      <c r="Q122" s="21"/>
      <c r="R122" s="21"/>
      <c r="S122" s="21"/>
      <c r="T122" s="21"/>
      <c r="U122" s="21"/>
      <c r="V122" s="21"/>
    </row>
    <row r="123" spans="1:22" ht="15.75" customHeight="1" x14ac:dyDescent="0.25">
      <c r="A123" s="21"/>
      <c r="B123" s="21"/>
      <c r="C123" s="21"/>
      <c r="D123" s="21"/>
      <c r="E123" s="21"/>
      <c r="F123" s="21"/>
      <c r="G123" s="21"/>
      <c r="H123" s="21"/>
      <c r="I123" s="21"/>
      <c r="J123" s="21"/>
      <c r="K123" s="21"/>
      <c r="L123" s="21"/>
      <c r="M123" s="21"/>
      <c r="N123" s="21"/>
      <c r="O123" s="21"/>
      <c r="P123" s="21"/>
      <c r="Q123" s="21"/>
      <c r="R123" s="21"/>
      <c r="S123" s="21"/>
      <c r="T123" s="21"/>
      <c r="U123" s="21"/>
      <c r="V123" s="21"/>
    </row>
    <row r="124" spans="1:22" ht="15.75" customHeight="1" x14ac:dyDescent="0.25">
      <c r="A124" s="21"/>
      <c r="B124" s="21"/>
      <c r="C124" s="21"/>
      <c r="D124" s="21"/>
      <c r="E124" s="21"/>
      <c r="F124" s="21"/>
      <c r="G124" s="21"/>
      <c r="H124" s="21"/>
      <c r="I124" s="21"/>
      <c r="J124" s="21"/>
      <c r="K124" s="21"/>
      <c r="L124" s="21"/>
      <c r="M124" s="21"/>
      <c r="N124" s="21"/>
      <c r="O124" s="21"/>
      <c r="P124" s="21"/>
      <c r="Q124" s="21"/>
      <c r="R124" s="21"/>
      <c r="S124" s="21"/>
      <c r="T124" s="21"/>
      <c r="U124" s="21"/>
      <c r="V124" s="21"/>
    </row>
    <row r="125" spans="1:22" ht="15.75" customHeight="1" x14ac:dyDescent="0.25">
      <c r="A125" s="21"/>
      <c r="B125" s="21"/>
      <c r="C125" s="21"/>
      <c r="D125" s="21"/>
      <c r="E125" s="21"/>
      <c r="F125" s="21"/>
      <c r="G125" s="21"/>
      <c r="H125" s="21"/>
      <c r="I125" s="21"/>
      <c r="J125" s="21"/>
      <c r="K125" s="21"/>
      <c r="L125" s="21"/>
      <c r="M125" s="21"/>
      <c r="N125" s="21"/>
      <c r="O125" s="21"/>
      <c r="P125" s="21"/>
      <c r="Q125" s="21"/>
      <c r="R125" s="21"/>
      <c r="S125" s="21"/>
      <c r="T125" s="21"/>
      <c r="U125" s="21"/>
      <c r="V125" s="21"/>
    </row>
    <row r="126" spans="1:22" ht="15.75" customHeight="1" x14ac:dyDescent="0.25">
      <c r="A126" s="21"/>
      <c r="B126" s="21"/>
      <c r="C126" s="21"/>
      <c r="D126" s="21"/>
      <c r="E126" s="21"/>
      <c r="F126" s="21"/>
      <c r="G126" s="21"/>
      <c r="H126" s="21"/>
      <c r="I126" s="21"/>
      <c r="J126" s="21"/>
      <c r="K126" s="21"/>
      <c r="L126" s="21"/>
      <c r="M126" s="21"/>
      <c r="N126" s="21"/>
      <c r="O126" s="21"/>
      <c r="P126" s="21"/>
      <c r="Q126" s="21"/>
      <c r="R126" s="21"/>
      <c r="S126" s="21"/>
      <c r="T126" s="21"/>
      <c r="U126" s="21"/>
      <c r="V126" s="21"/>
    </row>
    <row r="127" spans="1:22" ht="15.75" customHeight="1" x14ac:dyDescent="0.25">
      <c r="A127" s="21"/>
      <c r="B127" s="21"/>
      <c r="C127" s="21"/>
      <c r="D127" s="21"/>
      <c r="E127" s="21"/>
      <c r="F127" s="21"/>
      <c r="G127" s="21"/>
      <c r="H127" s="21"/>
      <c r="I127" s="21"/>
      <c r="J127" s="21"/>
      <c r="K127" s="21"/>
      <c r="L127" s="21"/>
      <c r="M127" s="21"/>
      <c r="N127" s="21"/>
      <c r="O127" s="21"/>
      <c r="P127" s="21"/>
      <c r="Q127" s="21"/>
      <c r="R127" s="21"/>
      <c r="S127" s="21"/>
      <c r="T127" s="21"/>
      <c r="U127" s="21"/>
      <c r="V127" s="21"/>
    </row>
    <row r="128" spans="1:22" ht="15.75" customHeight="1" x14ac:dyDescent="0.25">
      <c r="A128" s="21"/>
      <c r="B128" s="21"/>
      <c r="C128" s="21"/>
      <c r="D128" s="21"/>
      <c r="E128" s="21"/>
      <c r="F128" s="21"/>
      <c r="G128" s="21"/>
      <c r="H128" s="21"/>
      <c r="I128" s="21"/>
      <c r="J128" s="21"/>
      <c r="K128" s="21"/>
      <c r="L128" s="21"/>
      <c r="M128" s="21"/>
      <c r="N128" s="21"/>
      <c r="O128" s="21"/>
      <c r="P128" s="21"/>
      <c r="Q128" s="21"/>
      <c r="R128" s="21"/>
      <c r="S128" s="21"/>
      <c r="T128" s="21"/>
      <c r="U128" s="21"/>
      <c r="V128" s="21"/>
    </row>
    <row r="129" spans="1:22" ht="15.75" customHeight="1" x14ac:dyDescent="0.25">
      <c r="A129" s="21"/>
      <c r="B129" s="21"/>
      <c r="C129" s="21"/>
      <c r="D129" s="21"/>
      <c r="E129" s="21"/>
      <c r="F129" s="21"/>
      <c r="G129" s="21"/>
      <c r="H129" s="21"/>
      <c r="I129" s="21"/>
      <c r="J129" s="21"/>
      <c r="K129" s="21"/>
      <c r="L129" s="21"/>
      <c r="M129" s="21"/>
      <c r="N129" s="21"/>
      <c r="O129" s="21"/>
      <c r="P129" s="21"/>
      <c r="Q129" s="21"/>
      <c r="R129" s="21"/>
      <c r="S129" s="21"/>
      <c r="T129" s="21"/>
      <c r="U129" s="21"/>
      <c r="V129" s="21"/>
    </row>
    <row r="130" spans="1:22" ht="15.75" customHeight="1" x14ac:dyDescent="0.25">
      <c r="A130" s="21"/>
      <c r="B130" s="21"/>
      <c r="C130" s="21"/>
      <c r="D130" s="21"/>
      <c r="E130" s="21"/>
      <c r="F130" s="21"/>
      <c r="G130" s="21"/>
      <c r="H130" s="21"/>
      <c r="I130" s="21"/>
      <c r="J130" s="21"/>
      <c r="K130" s="21"/>
      <c r="L130" s="21"/>
      <c r="M130" s="21"/>
      <c r="N130" s="21"/>
      <c r="O130" s="21"/>
      <c r="P130" s="21"/>
      <c r="Q130" s="21"/>
      <c r="R130" s="21"/>
      <c r="S130" s="21"/>
      <c r="T130" s="21"/>
      <c r="U130" s="21"/>
      <c r="V130" s="21"/>
    </row>
    <row r="131" spans="1:22" ht="15.75" customHeight="1" x14ac:dyDescent="0.25">
      <c r="A131" s="21"/>
      <c r="B131" s="21"/>
      <c r="C131" s="21"/>
      <c r="D131" s="21"/>
      <c r="E131" s="21"/>
      <c r="F131" s="21"/>
      <c r="G131" s="21"/>
      <c r="H131" s="21"/>
      <c r="I131" s="21"/>
      <c r="J131" s="21"/>
      <c r="K131" s="21"/>
      <c r="L131" s="21"/>
      <c r="M131" s="21"/>
      <c r="N131" s="21"/>
      <c r="O131" s="21"/>
      <c r="P131" s="21"/>
      <c r="Q131" s="21"/>
      <c r="R131" s="21"/>
      <c r="S131" s="21"/>
      <c r="T131" s="21"/>
      <c r="U131" s="21"/>
      <c r="V131" s="21"/>
    </row>
    <row r="132" spans="1:22" ht="15.75" customHeight="1" x14ac:dyDescent="0.25">
      <c r="A132" s="21"/>
      <c r="B132" s="21"/>
      <c r="C132" s="21"/>
      <c r="D132" s="21"/>
      <c r="E132" s="21"/>
      <c r="F132" s="21"/>
      <c r="G132" s="21"/>
      <c r="H132" s="21"/>
      <c r="I132" s="21"/>
      <c r="J132" s="21"/>
      <c r="K132" s="21"/>
      <c r="L132" s="21"/>
      <c r="M132" s="21"/>
      <c r="N132" s="21"/>
      <c r="O132" s="21"/>
      <c r="P132" s="21"/>
      <c r="Q132" s="21"/>
      <c r="R132" s="21"/>
      <c r="S132" s="21"/>
      <c r="T132" s="21"/>
      <c r="U132" s="21"/>
      <c r="V132" s="21"/>
    </row>
    <row r="133" spans="1:22" ht="15.75" customHeight="1" x14ac:dyDescent="0.25">
      <c r="A133" s="21"/>
      <c r="B133" s="21"/>
      <c r="C133" s="21"/>
      <c r="D133" s="21"/>
      <c r="E133" s="21"/>
      <c r="F133" s="21"/>
      <c r="G133" s="21"/>
      <c r="H133" s="21"/>
      <c r="I133" s="21"/>
      <c r="J133" s="21"/>
      <c r="K133" s="21"/>
      <c r="L133" s="21"/>
      <c r="M133" s="21"/>
      <c r="N133" s="21"/>
      <c r="O133" s="21"/>
      <c r="P133" s="21"/>
      <c r="Q133" s="21"/>
      <c r="R133" s="21"/>
      <c r="S133" s="21"/>
      <c r="T133" s="21"/>
      <c r="U133" s="21"/>
      <c r="V133" s="21"/>
    </row>
    <row r="134" spans="1:22" ht="15.75" customHeight="1" x14ac:dyDescent="0.25">
      <c r="A134" s="21"/>
      <c r="B134" s="21"/>
      <c r="C134" s="21"/>
      <c r="D134" s="21"/>
      <c r="E134" s="21"/>
      <c r="F134" s="21"/>
      <c r="G134" s="21"/>
      <c r="H134" s="21"/>
      <c r="I134" s="21"/>
      <c r="J134" s="21"/>
      <c r="K134" s="21"/>
      <c r="L134" s="21"/>
      <c r="M134" s="21"/>
      <c r="N134" s="21"/>
      <c r="O134" s="21"/>
      <c r="P134" s="21"/>
      <c r="Q134" s="21"/>
      <c r="R134" s="21"/>
      <c r="S134" s="21"/>
      <c r="T134" s="21"/>
      <c r="U134" s="21"/>
      <c r="V134" s="21"/>
    </row>
    <row r="135" spans="1:22" ht="15.75" customHeight="1" x14ac:dyDescent="0.25">
      <c r="A135" s="21"/>
      <c r="B135" s="21"/>
      <c r="C135" s="21"/>
      <c r="D135" s="21"/>
      <c r="E135" s="21"/>
      <c r="F135" s="21"/>
      <c r="G135" s="21"/>
      <c r="H135" s="21"/>
      <c r="I135" s="21"/>
      <c r="J135" s="21"/>
      <c r="K135" s="21"/>
      <c r="L135" s="21"/>
      <c r="M135" s="21"/>
      <c r="N135" s="21"/>
      <c r="O135" s="21"/>
      <c r="P135" s="21"/>
      <c r="Q135" s="21"/>
      <c r="R135" s="21"/>
      <c r="S135" s="21"/>
      <c r="T135" s="21"/>
      <c r="U135" s="21"/>
      <c r="V135" s="21"/>
    </row>
    <row r="136" spans="1:22" ht="15.75" customHeight="1" x14ac:dyDescent="0.25">
      <c r="A136" s="21"/>
      <c r="B136" s="21"/>
      <c r="C136" s="21"/>
      <c r="D136" s="21"/>
      <c r="E136" s="21"/>
      <c r="F136" s="21"/>
      <c r="G136" s="21"/>
      <c r="H136" s="21"/>
      <c r="I136" s="21"/>
      <c r="J136" s="21"/>
      <c r="K136" s="21"/>
      <c r="L136" s="21"/>
      <c r="M136" s="21"/>
      <c r="N136" s="21"/>
      <c r="O136" s="21"/>
      <c r="P136" s="21"/>
      <c r="Q136" s="21"/>
      <c r="R136" s="21"/>
      <c r="S136" s="21"/>
      <c r="T136" s="21"/>
      <c r="U136" s="21"/>
      <c r="V136" s="21"/>
    </row>
    <row r="137" spans="1:22" ht="15.75" customHeight="1" x14ac:dyDescent="0.25">
      <c r="A137" s="21"/>
      <c r="B137" s="21"/>
      <c r="C137" s="21"/>
      <c r="D137" s="21"/>
      <c r="E137" s="21"/>
      <c r="F137" s="21"/>
      <c r="G137" s="21"/>
      <c r="H137" s="21"/>
      <c r="I137" s="21"/>
      <c r="J137" s="21"/>
      <c r="K137" s="21"/>
      <c r="L137" s="21"/>
      <c r="M137" s="21"/>
      <c r="N137" s="21"/>
      <c r="O137" s="21"/>
      <c r="P137" s="21"/>
      <c r="Q137" s="21"/>
      <c r="R137" s="21"/>
      <c r="S137" s="21"/>
      <c r="T137" s="21"/>
      <c r="U137" s="21"/>
      <c r="V137" s="21"/>
    </row>
    <row r="138" spans="1:22" ht="15.75" customHeight="1" x14ac:dyDescent="0.25">
      <c r="A138" s="21"/>
      <c r="B138" s="21"/>
      <c r="C138" s="21"/>
      <c r="D138" s="21"/>
      <c r="E138" s="21"/>
      <c r="F138" s="21"/>
      <c r="G138" s="21"/>
      <c r="H138" s="21"/>
      <c r="I138" s="21"/>
      <c r="J138" s="21"/>
      <c r="K138" s="21"/>
      <c r="L138" s="21"/>
      <c r="M138" s="21"/>
      <c r="N138" s="21"/>
      <c r="O138" s="21"/>
      <c r="P138" s="21"/>
      <c r="Q138" s="21"/>
      <c r="R138" s="21"/>
      <c r="S138" s="21"/>
      <c r="T138" s="21"/>
      <c r="U138" s="21"/>
      <c r="V138" s="21"/>
    </row>
    <row r="139" spans="1:22" ht="15.75" customHeight="1" x14ac:dyDescent="0.25">
      <c r="A139" s="21"/>
      <c r="B139" s="21"/>
      <c r="C139" s="21"/>
      <c r="D139" s="21"/>
      <c r="E139" s="21"/>
      <c r="F139" s="21"/>
      <c r="G139" s="21"/>
      <c r="H139" s="21"/>
      <c r="I139" s="21"/>
      <c r="J139" s="21"/>
      <c r="K139" s="21"/>
      <c r="L139" s="21"/>
      <c r="M139" s="21"/>
      <c r="N139" s="21"/>
      <c r="O139" s="21"/>
      <c r="P139" s="21"/>
      <c r="Q139" s="21"/>
      <c r="R139" s="21"/>
      <c r="S139" s="21"/>
      <c r="T139" s="21"/>
      <c r="U139" s="21"/>
      <c r="V139" s="21"/>
    </row>
    <row r="140" spans="1:22" ht="15.75" customHeight="1" x14ac:dyDescent="0.25">
      <c r="A140" s="21"/>
      <c r="B140" s="21"/>
      <c r="C140" s="21"/>
      <c r="D140" s="21"/>
      <c r="E140" s="21"/>
      <c r="F140" s="21"/>
      <c r="G140" s="21"/>
      <c r="H140" s="21"/>
      <c r="I140" s="21"/>
      <c r="J140" s="21"/>
      <c r="K140" s="21"/>
      <c r="L140" s="21"/>
      <c r="M140" s="21"/>
      <c r="N140" s="21"/>
      <c r="O140" s="21"/>
      <c r="P140" s="21"/>
      <c r="Q140" s="21"/>
      <c r="R140" s="21"/>
      <c r="S140" s="21"/>
      <c r="T140" s="21"/>
      <c r="U140" s="21"/>
      <c r="V140" s="21"/>
    </row>
    <row r="141" spans="1:22" ht="15.75" customHeight="1" x14ac:dyDescent="0.25">
      <c r="A141" s="21"/>
      <c r="B141" s="21"/>
      <c r="C141" s="21"/>
      <c r="D141" s="21"/>
      <c r="E141" s="21"/>
      <c r="F141" s="21"/>
      <c r="G141" s="21"/>
      <c r="H141" s="21"/>
      <c r="I141" s="21"/>
      <c r="J141" s="21"/>
      <c r="K141" s="21"/>
      <c r="L141" s="21"/>
      <c r="M141" s="21"/>
      <c r="N141" s="21"/>
      <c r="O141" s="21"/>
      <c r="P141" s="21"/>
      <c r="Q141" s="21"/>
      <c r="R141" s="21"/>
      <c r="S141" s="21"/>
      <c r="T141" s="21"/>
      <c r="U141" s="21"/>
      <c r="V141" s="21"/>
    </row>
    <row r="142" spans="1:22" ht="15.75" customHeight="1" x14ac:dyDescent="0.25">
      <c r="A142" s="21"/>
      <c r="B142" s="21"/>
      <c r="C142" s="21"/>
      <c r="D142" s="21"/>
      <c r="E142" s="21"/>
      <c r="F142" s="21"/>
      <c r="G142" s="21"/>
      <c r="H142" s="21"/>
      <c r="I142" s="21"/>
      <c r="J142" s="21"/>
      <c r="K142" s="21"/>
      <c r="L142" s="21"/>
      <c r="M142" s="21"/>
      <c r="N142" s="21"/>
      <c r="O142" s="21"/>
      <c r="P142" s="21"/>
      <c r="Q142" s="21"/>
      <c r="R142" s="21"/>
      <c r="S142" s="21"/>
      <c r="T142" s="21"/>
      <c r="U142" s="21"/>
      <c r="V142" s="21"/>
    </row>
    <row r="143" spans="1:22" ht="15.75" customHeight="1" x14ac:dyDescent="0.25">
      <c r="A143" s="21"/>
      <c r="B143" s="21"/>
      <c r="C143" s="21"/>
      <c r="D143" s="21"/>
      <c r="E143" s="21"/>
      <c r="F143" s="21"/>
      <c r="G143" s="21"/>
      <c r="H143" s="21"/>
      <c r="I143" s="21"/>
      <c r="J143" s="21"/>
      <c r="K143" s="21"/>
      <c r="L143" s="21"/>
      <c r="M143" s="21"/>
      <c r="N143" s="21"/>
      <c r="O143" s="21"/>
      <c r="P143" s="21"/>
      <c r="Q143" s="21"/>
      <c r="R143" s="21"/>
      <c r="S143" s="21"/>
      <c r="T143" s="21"/>
      <c r="U143" s="21"/>
      <c r="V143" s="21"/>
    </row>
    <row r="144" spans="1:22" ht="15.75" customHeight="1" x14ac:dyDescent="0.25">
      <c r="A144" s="21"/>
      <c r="B144" s="21"/>
      <c r="C144" s="21"/>
      <c r="D144" s="21"/>
      <c r="E144" s="21"/>
      <c r="F144" s="21"/>
      <c r="G144" s="21"/>
      <c r="H144" s="21"/>
      <c r="I144" s="21"/>
      <c r="J144" s="21"/>
      <c r="K144" s="21"/>
      <c r="L144" s="21"/>
      <c r="M144" s="21"/>
      <c r="N144" s="21"/>
      <c r="O144" s="21"/>
      <c r="P144" s="21"/>
      <c r="Q144" s="21"/>
      <c r="R144" s="21"/>
      <c r="S144" s="21"/>
      <c r="T144" s="21"/>
      <c r="U144" s="21"/>
      <c r="V144" s="21"/>
    </row>
    <row r="145" spans="1:22" ht="15.75" customHeight="1" x14ac:dyDescent="0.25">
      <c r="A145" s="21"/>
      <c r="B145" s="21"/>
      <c r="C145" s="21"/>
      <c r="D145" s="21"/>
      <c r="E145" s="21"/>
      <c r="F145" s="21"/>
      <c r="G145" s="21"/>
      <c r="H145" s="21"/>
      <c r="I145" s="21"/>
      <c r="J145" s="21"/>
      <c r="K145" s="21"/>
      <c r="L145" s="21"/>
      <c r="M145" s="21"/>
      <c r="N145" s="21"/>
      <c r="O145" s="21"/>
      <c r="P145" s="21"/>
      <c r="Q145" s="21"/>
      <c r="R145" s="21"/>
      <c r="S145" s="21"/>
      <c r="T145" s="21"/>
      <c r="U145" s="21"/>
      <c r="V145" s="21"/>
    </row>
    <row r="146" spans="1:22" ht="15.75" customHeight="1" x14ac:dyDescent="0.25">
      <c r="A146" s="21"/>
      <c r="B146" s="21"/>
      <c r="C146" s="21"/>
      <c r="D146" s="21"/>
      <c r="E146" s="21"/>
      <c r="F146" s="21"/>
      <c r="G146" s="21"/>
      <c r="H146" s="21"/>
      <c r="I146" s="21"/>
      <c r="J146" s="21"/>
      <c r="K146" s="21"/>
      <c r="L146" s="21"/>
      <c r="M146" s="21"/>
      <c r="N146" s="21"/>
      <c r="O146" s="21"/>
      <c r="P146" s="21"/>
      <c r="Q146" s="21"/>
      <c r="R146" s="21"/>
      <c r="S146" s="21"/>
      <c r="T146" s="21"/>
      <c r="U146" s="21"/>
      <c r="V146" s="21"/>
    </row>
    <row r="147" spans="1:22" ht="15.75" customHeight="1" x14ac:dyDescent="0.25">
      <c r="A147" s="21"/>
      <c r="B147" s="21"/>
      <c r="C147" s="21"/>
      <c r="D147" s="21"/>
      <c r="E147" s="21"/>
      <c r="F147" s="21"/>
      <c r="G147" s="21"/>
      <c r="H147" s="21"/>
      <c r="I147" s="21"/>
      <c r="J147" s="21"/>
      <c r="K147" s="21"/>
      <c r="L147" s="21"/>
      <c r="M147" s="21"/>
      <c r="N147" s="21"/>
      <c r="O147" s="21"/>
      <c r="P147" s="21"/>
      <c r="Q147" s="21"/>
      <c r="R147" s="21"/>
      <c r="S147" s="21"/>
      <c r="T147" s="21"/>
      <c r="U147" s="21"/>
      <c r="V147" s="21"/>
    </row>
    <row r="148" spans="1:22" ht="15.75" customHeight="1" x14ac:dyDescent="0.25">
      <c r="A148" s="21"/>
      <c r="B148" s="21"/>
      <c r="C148" s="21"/>
      <c r="D148" s="21"/>
      <c r="E148" s="21"/>
      <c r="F148" s="21"/>
      <c r="G148" s="21"/>
      <c r="H148" s="21"/>
      <c r="I148" s="21"/>
      <c r="J148" s="21"/>
      <c r="K148" s="21"/>
      <c r="L148" s="21"/>
      <c r="M148" s="21"/>
      <c r="N148" s="21"/>
      <c r="O148" s="21"/>
      <c r="P148" s="21"/>
      <c r="Q148" s="21"/>
      <c r="R148" s="21"/>
      <c r="S148" s="21"/>
      <c r="T148" s="21"/>
      <c r="U148" s="21"/>
      <c r="V148" s="21"/>
    </row>
    <row r="149" spans="1:22" ht="15.75" customHeight="1" x14ac:dyDescent="0.25">
      <c r="A149" s="21"/>
      <c r="B149" s="21"/>
      <c r="C149" s="21"/>
      <c r="D149" s="21"/>
      <c r="E149" s="21"/>
      <c r="F149" s="21"/>
      <c r="G149" s="21"/>
      <c r="H149" s="21"/>
      <c r="I149" s="21"/>
      <c r="J149" s="21"/>
      <c r="K149" s="21"/>
      <c r="L149" s="21"/>
      <c r="M149" s="21"/>
      <c r="N149" s="21"/>
      <c r="O149" s="21"/>
      <c r="P149" s="21"/>
      <c r="Q149" s="21"/>
      <c r="R149" s="21"/>
      <c r="S149" s="21"/>
      <c r="T149" s="21"/>
      <c r="U149" s="21"/>
      <c r="V149" s="21"/>
    </row>
    <row r="150" spans="1:22" ht="15.75" customHeight="1" x14ac:dyDescent="0.25">
      <c r="A150" s="21"/>
      <c r="B150" s="21"/>
      <c r="C150" s="21"/>
      <c r="D150" s="21"/>
      <c r="E150" s="21"/>
      <c r="F150" s="21"/>
      <c r="G150" s="21"/>
      <c r="H150" s="21"/>
      <c r="I150" s="21"/>
      <c r="J150" s="21"/>
      <c r="K150" s="21"/>
      <c r="L150" s="21"/>
      <c r="M150" s="21"/>
      <c r="N150" s="21"/>
      <c r="O150" s="21"/>
      <c r="P150" s="21"/>
      <c r="Q150" s="21"/>
      <c r="R150" s="21"/>
      <c r="S150" s="21"/>
      <c r="T150" s="21"/>
      <c r="U150" s="21"/>
      <c r="V150" s="21"/>
    </row>
    <row r="151" spans="1:22" ht="15.75" customHeight="1" x14ac:dyDescent="0.25">
      <c r="A151" s="21"/>
      <c r="B151" s="21"/>
      <c r="C151" s="21"/>
      <c r="D151" s="21"/>
      <c r="E151" s="21"/>
      <c r="F151" s="21"/>
      <c r="G151" s="21"/>
      <c r="H151" s="21"/>
      <c r="I151" s="21"/>
      <c r="J151" s="21"/>
      <c r="K151" s="21"/>
      <c r="L151" s="21"/>
      <c r="M151" s="21"/>
      <c r="N151" s="21"/>
      <c r="O151" s="21"/>
      <c r="P151" s="21"/>
      <c r="Q151" s="21"/>
      <c r="R151" s="21"/>
      <c r="S151" s="21"/>
      <c r="T151" s="21"/>
      <c r="U151" s="21"/>
      <c r="V151" s="21"/>
    </row>
    <row r="152" spans="1:22" ht="15.75" customHeight="1" x14ac:dyDescent="0.25">
      <c r="A152" s="21"/>
      <c r="B152" s="21"/>
      <c r="C152" s="21"/>
      <c r="D152" s="21"/>
      <c r="E152" s="21"/>
      <c r="F152" s="21"/>
      <c r="G152" s="21"/>
      <c r="H152" s="21"/>
      <c r="I152" s="21"/>
      <c r="J152" s="21"/>
      <c r="K152" s="21"/>
      <c r="L152" s="21"/>
      <c r="M152" s="21"/>
      <c r="N152" s="21"/>
      <c r="O152" s="21"/>
      <c r="P152" s="21"/>
      <c r="Q152" s="21"/>
      <c r="R152" s="21"/>
      <c r="S152" s="21"/>
      <c r="T152" s="21"/>
      <c r="U152" s="21"/>
      <c r="V152" s="21"/>
    </row>
    <row r="153" spans="1:22" ht="15.75" customHeight="1" x14ac:dyDescent="0.25">
      <c r="A153" s="21"/>
      <c r="B153" s="21"/>
      <c r="C153" s="21"/>
      <c r="D153" s="21"/>
      <c r="E153" s="21"/>
      <c r="F153" s="21"/>
      <c r="G153" s="21"/>
      <c r="H153" s="21"/>
      <c r="I153" s="21"/>
      <c r="J153" s="21"/>
      <c r="K153" s="21"/>
      <c r="L153" s="21"/>
      <c r="M153" s="21"/>
      <c r="N153" s="21"/>
      <c r="O153" s="21"/>
      <c r="P153" s="21"/>
      <c r="Q153" s="21"/>
      <c r="R153" s="21"/>
      <c r="S153" s="21"/>
      <c r="T153" s="21"/>
      <c r="U153" s="21"/>
      <c r="V153" s="21"/>
    </row>
    <row r="154" spans="1:22" ht="15.75" customHeight="1" x14ac:dyDescent="0.25">
      <c r="A154" s="21"/>
      <c r="B154" s="21"/>
      <c r="C154" s="21"/>
      <c r="D154" s="21"/>
      <c r="E154" s="21"/>
      <c r="F154" s="21"/>
      <c r="G154" s="21"/>
      <c r="H154" s="21"/>
      <c r="I154" s="21"/>
      <c r="J154" s="21"/>
      <c r="K154" s="21"/>
      <c r="L154" s="21"/>
      <c r="M154" s="21"/>
      <c r="N154" s="21"/>
      <c r="O154" s="21"/>
      <c r="P154" s="21"/>
      <c r="Q154" s="21"/>
      <c r="R154" s="21"/>
      <c r="S154" s="21"/>
      <c r="T154" s="21"/>
      <c r="U154" s="21"/>
      <c r="V154" s="21"/>
    </row>
    <row r="155" spans="1:22" ht="15.75" customHeight="1" x14ac:dyDescent="0.25">
      <c r="A155" s="21"/>
      <c r="B155" s="21"/>
      <c r="C155" s="21"/>
      <c r="D155" s="21"/>
      <c r="E155" s="21"/>
      <c r="F155" s="21"/>
      <c r="G155" s="21"/>
      <c r="H155" s="21"/>
      <c r="I155" s="21"/>
      <c r="J155" s="21"/>
      <c r="K155" s="21"/>
      <c r="L155" s="21"/>
      <c r="M155" s="21"/>
      <c r="N155" s="21"/>
      <c r="O155" s="21"/>
      <c r="P155" s="21"/>
      <c r="Q155" s="21"/>
      <c r="R155" s="21"/>
      <c r="S155" s="21"/>
      <c r="T155" s="21"/>
      <c r="U155" s="21"/>
      <c r="V155" s="21"/>
    </row>
    <row r="156" spans="1:22" ht="15.75" customHeight="1" x14ac:dyDescent="0.25">
      <c r="A156" s="21"/>
      <c r="B156" s="21"/>
      <c r="C156" s="21"/>
      <c r="D156" s="21"/>
      <c r="E156" s="21"/>
      <c r="F156" s="21"/>
      <c r="G156" s="21"/>
      <c r="H156" s="21"/>
      <c r="I156" s="21"/>
      <c r="J156" s="21"/>
      <c r="K156" s="21"/>
      <c r="L156" s="21"/>
      <c r="M156" s="21"/>
      <c r="N156" s="21"/>
      <c r="O156" s="21"/>
      <c r="P156" s="21"/>
      <c r="Q156" s="21"/>
      <c r="R156" s="21"/>
      <c r="S156" s="21"/>
      <c r="T156" s="21"/>
      <c r="U156" s="21"/>
      <c r="V156" s="21"/>
    </row>
    <row r="157" spans="1:22" ht="15.75" customHeight="1" x14ac:dyDescent="0.25">
      <c r="A157" s="21"/>
      <c r="B157" s="21"/>
      <c r="C157" s="21"/>
      <c r="D157" s="21"/>
      <c r="E157" s="21"/>
      <c r="F157" s="21"/>
      <c r="G157" s="21"/>
      <c r="H157" s="21"/>
      <c r="I157" s="21"/>
      <c r="J157" s="21"/>
      <c r="K157" s="21"/>
      <c r="L157" s="21"/>
      <c r="M157" s="21"/>
      <c r="N157" s="21"/>
      <c r="O157" s="21"/>
      <c r="P157" s="21"/>
      <c r="Q157" s="21"/>
      <c r="R157" s="21"/>
      <c r="S157" s="21"/>
      <c r="T157" s="21"/>
      <c r="U157" s="21"/>
      <c r="V157" s="21"/>
    </row>
    <row r="158" spans="1:22" ht="15.75" customHeight="1" x14ac:dyDescent="0.25">
      <c r="A158" s="21"/>
      <c r="B158" s="21"/>
      <c r="C158" s="21"/>
      <c r="D158" s="21"/>
      <c r="E158" s="21"/>
      <c r="F158" s="21"/>
      <c r="G158" s="21"/>
      <c r="H158" s="21"/>
      <c r="I158" s="21"/>
      <c r="J158" s="21"/>
      <c r="K158" s="21"/>
      <c r="L158" s="21"/>
      <c r="M158" s="21"/>
      <c r="N158" s="21"/>
      <c r="O158" s="21"/>
      <c r="P158" s="21"/>
      <c r="Q158" s="21"/>
      <c r="R158" s="21"/>
      <c r="S158" s="21"/>
      <c r="T158" s="21"/>
      <c r="U158" s="21"/>
      <c r="V158" s="21"/>
    </row>
    <row r="159" spans="1:22" ht="15.75" customHeight="1" x14ac:dyDescent="0.25">
      <c r="A159" s="21"/>
      <c r="B159" s="21"/>
      <c r="C159" s="21"/>
      <c r="D159" s="21"/>
      <c r="E159" s="21"/>
      <c r="F159" s="21"/>
      <c r="G159" s="21"/>
      <c r="H159" s="21"/>
      <c r="I159" s="21"/>
      <c r="J159" s="21"/>
      <c r="K159" s="21"/>
      <c r="L159" s="21"/>
      <c r="M159" s="21"/>
      <c r="N159" s="21"/>
      <c r="O159" s="21"/>
      <c r="P159" s="21"/>
      <c r="Q159" s="21"/>
      <c r="R159" s="21"/>
      <c r="S159" s="21"/>
      <c r="T159" s="21"/>
      <c r="U159" s="21"/>
      <c r="V159" s="21"/>
    </row>
    <row r="160" spans="1:22" ht="15.75" customHeight="1" x14ac:dyDescent="0.25">
      <c r="A160" s="21"/>
      <c r="B160" s="21"/>
      <c r="C160" s="21"/>
      <c r="D160" s="21"/>
      <c r="E160" s="21"/>
      <c r="F160" s="21"/>
      <c r="G160" s="21"/>
      <c r="H160" s="21"/>
      <c r="I160" s="21"/>
      <c r="J160" s="21"/>
      <c r="K160" s="21"/>
      <c r="L160" s="21"/>
      <c r="M160" s="21"/>
      <c r="N160" s="21"/>
      <c r="O160" s="21"/>
      <c r="P160" s="21"/>
      <c r="Q160" s="21"/>
      <c r="R160" s="21"/>
      <c r="S160" s="21"/>
      <c r="T160" s="21"/>
      <c r="U160" s="21"/>
      <c r="V160" s="21"/>
    </row>
    <row r="161" spans="1:22" ht="15.75" customHeight="1" x14ac:dyDescent="0.25">
      <c r="A161" s="21"/>
      <c r="B161" s="21"/>
      <c r="C161" s="21"/>
      <c r="D161" s="21"/>
      <c r="E161" s="21"/>
      <c r="F161" s="21"/>
      <c r="G161" s="21"/>
      <c r="H161" s="21"/>
      <c r="I161" s="21"/>
      <c r="J161" s="21"/>
      <c r="K161" s="21"/>
      <c r="L161" s="21"/>
      <c r="M161" s="21"/>
      <c r="N161" s="21"/>
      <c r="O161" s="21"/>
      <c r="P161" s="21"/>
      <c r="Q161" s="21"/>
      <c r="R161" s="21"/>
      <c r="S161" s="21"/>
      <c r="T161" s="21"/>
      <c r="U161" s="21"/>
      <c r="V161" s="21"/>
    </row>
    <row r="162" spans="1:22" ht="15.75" customHeight="1" x14ac:dyDescent="0.25">
      <c r="A162" s="21"/>
      <c r="B162" s="21"/>
      <c r="C162" s="21"/>
      <c r="D162" s="21"/>
      <c r="E162" s="21"/>
      <c r="F162" s="21"/>
      <c r="G162" s="21"/>
      <c r="H162" s="21"/>
      <c r="I162" s="21"/>
      <c r="J162" s="21"/>
      <c r="K162" s="21"/>
      <c r="L162" s="21"/>
      <c r="M162" s="21"/>
      <c r="N162" s="21"/>
      <c r="O162" s="21"/>
      <c r="P162" s="21"/>
      <c r="Q162" s="21"/>
      <c r="R162" s="21"/>
      <c r="S162" s="21"/>
      <c r="T162" s="21"/>
      <c r="U162" s="21"/>
      <c r="V162" s="21"/>
    </row>
    <row r="163" spans="1:22" ht="15.75" customHeight="1" x14ac:dyDescent="0.25">
      <c r="A163" s="21"/>
      <c r="B163" s="21"/>
      <c r="C163" s="21"/>
      <c r="D163" s="21"/>
      <c r="E163" s="21"/>
      <c r="F163" s="21"/>
      <c r="G163" s="21"/>
      <c r="H163" s="21"/>
      <c r="I163" s="21"/>
      <c r="J163" s="21"/>
      <c r="K163" s="21"/>
      <c r="L163" s="21"/>
      <c r="M163" s="21"/>
      <c r="N163" s="21"/>
      <c r="O163" s="21"/>
      <c r="P163" s="21"/>
      <c r="Q163" s="21"/>
      <c r="R163" s="21"/>
      <c r="S163" s="21"/>
      <c r="T163" s="21"/>
      <c r="U163" s="21"/>
      <c r="V163" s="21"/>
    </row>
    <row r="164" spans="1:22" ht="15.75" customHeight="1" x14ac:dyDescent="0.25">
      <c r="A164" s="21"/>
      <c r="B164" s="21"/>
      <c r="C164" s="21"/>
      <c r="D164" s="21"/>
      <c r="E164" s="21"/>
      <c r="F164" s="21"/>
      <c r="G164" s="21"/>
      <c r="H164" s="21"/>
      <c r="I164" s="21"/>
      <c r="J164" s="21"/>
      <c r="K164" s="21"/>
      <c r="L164" s="21"/>
      <c r="M164" s="21"/>
      <c r="N164" s="21"/>
      <c r="O164" s="21"/>
      <c r="P164" s="21"/>
      <c r="Q164" s="21"/>
      <c r="R164" s="21"/>
      <c r="S164" s="21"/>
      <c r="T164" s="21"/>
      <c r="U164" s="21"/>
      <c r="V164" s="21"/>
    </row>
    <row r="165" spans="1:22" ht="15.75" customHeight="1" x14ac:dyDescent="0.25">
      <c r="A165" s="21"/>
      <c r="B165" s="21"/>
      <c r="C165" s="21"/>
      <c r="D165" s="21"/>
      <c r="E165" s="21"/>
      <c r="F165" s="21"/>
      <c r="G165" s="21"/>
      <c r="H165" s="21"/>
      <c r="I165" s="21"/>
      <c r="J165" s="21"/>
      <c r="K165" s="21"/>
      <c r="L165" s="21"/>
      <c r="M165" s="21"/>
      <c r="N165" s="21"/>
      <c r="O165" s="21"/>
      <c r="P165" s="21"/>
      <c r="Q165" s="21"/>
      <c r="R165" s="21"/>
      <c r="S165" s="21"/>
      <c r="T165" s="21"/>
      <c r="U165" s="21"/>
      <c r="V165" s="21"/>
    </row>
    <row r="166" spans="1:22" ht="15.75" customHeight="1" x14ac:dyDescent="0.25">
      <c r="A166" s="21"/>
      <c r="B166" s="21"/>
      <c r="C166" s="21"/>
      <c r="D166" s="21"/>
      <c r="E166" s="21"/>
      <c r="F166" s="21"/>
      <c r="G166" s="21"/>
      <c r="H166" s="21"/>
      <c r="I166" s="21"/>
      <c r="J166" s="21"/>
      <c r="K166" s="21"/>
      <c r="L166" s="21"/>
      <c r="M166" s="21"/>
      <c r="N166" s="21"/>
      <c r="O166" s="21"/>
      <c r="P166" s="21"/>
      <c r="Q166" s="21"/>
      <c r="R166" s="21"/>
      <c r="S166" s="21"/>
      <c r="T166" s="21"/>
      <c r="U166" s="21"/>
      <c r="V166" s="21"/>
    </row>
    <row r="167" spans="1:22" ht="15.75" customHeight="1" x14ac:dyDescent="0.25">
      <c r="A167" s="21"/>
      <c r="B167" s="21"/>
      <c r="C167" s="21"/>
      <c r="D167" s="21"/>
      <c r="E167" s="21"/>
      <c r="F167" s="21"/>
      <c r="G167" s="21"/>
      <c r="H167" s="21"/>
      <c r="I167" s="21"/>
      <c r="J167" s="21"/>
      <c r="K167" s="21"/>
      <c r="L167" s="21"/>
      <c r="M167" s="21"/>
      <c r="N167" s="21"/>
      <c r="O167" s="21"/>
      <c r="P167" s="21"/>
      <c r="Q167" s="21"/>
      <c r="R167" s="21"/>
      <c r="S167" s="21"/>
      <c r="T167" s="21"/>
      <c r="U167" s="21"/>
      <c r="V167" s="21"/>
    </row>
    <row r="168" spans="1:22" ht="15.75" customHeight="1" x14ac:dyDescent="0.25">
      <c r="A168" s="21"/>
      <c r="B168" s="21"/>
      <c r="C168" s="21"/>
      <c r="D168" s="21"/>
      <c r="E168" s="21"/>
      <c r="F168" s="21"/>
      <c r="G168" s="21"/>
      <c r="H168" s="21"/>
      <c r="I168" s="21"/>
      <c r="J168" s="21"/>
      <c r="K168" s="21"/>
      <c r="L168" s="21"/>
      <c r="M168" s="21"/>
      <c r="N168" s="21"/>
      <c r="O168" s="21"/>
      <c r="P168" s="21"/>
      <c r="Q168" s="21"/>
      <c r="R168" s="21"/>
      <c r="S168" s="21"/>
      <c r="T168" s="21"/>
      <c r="U168" s="21"/>
      <c r="V168" s="21"/>
    </row>
    <row r="169" spans="1:22" ht="15.75" customHeight="1" x14ac:dyDescent="0.25">
      <c r="A169" s="21"/>
      <c r="B169" s="21"/>
      <c r="C169" s="21"/>
      <c r="D169" s="21"/>
      <c r="E169" s="21"/>
      <c r="F169" s="21"/>
      <c r="G169" s="21"/>
      <c r="H169" s="21"/>
      <c r="I169" s="21"/>
      <c r="J169" s="21"/>
      <c r="K169" s="21"/>
      <c r="L169" s="21"/>
      <c r="M169" s="21"/>
      <c r="N169" s="21"/>
      <c r="O169" s="21"/>
      <c r="P169" s="21"/>
      <c r="Q169" s="21"/>
      <c r="R169" s="21"/>
      <c r="S169" s="21"/>
      <c r="T169" s="21"/>
      <c r="U169" s="21"/>
      <c r="V169" s="21"/>
    </row>
    <row r="170" spans="1:22" ht="15.75" customHeight="1" x14ac:dyDescent="0.25">
      <c r="A170" s="21"/>
      <c r="B170" s="21"/>
      <c r="C170" s="21"/>
      <c r="D170" s="21"/>
      <c r="E170" s="21"/>
      <c r="F170" s="21"/>
      <c r="G170" s="21"/>
      <c r="H170" s="21"/>
      <c r="I170" s="21"/>
      <c r="J170" s="21"/>
      <c r="K170" s="21"/>
      <c r="L170" s="21"/>
      <c r="M170" s="21"/>
      <c r="N170" s="21"/>
      <c r="O170" s="21"/>
      <c r="P170" s="21"/>
      <c r="Q170" s="21"/>
      <c r="R170" s="21"/>
      <c r="S170" s="21"/>
      <c r="T170" s="21"/>
      <c r="U170" s="21"/>
      <c r="V170" s="21"/>
    </row>
    <row r="171" spans="1:22" ht="15.75" customHeight="1" x14ac:dyDescent="0.25">
      <c r="A171" s="21"/>
      <c r="B171" s="21"/>
      <c r="C171" s="21"/>
      <c r="D171" s="21"/>
      <c r="E171" s="21"/>
      <c r="F171" s="21"/>
      <c r="G171" s="21"/>
      <c r="H171" s="21"/>
      <c r="I171" s="21"/>
      <c r="J171" s="21"/>
      <c r="K171" s="21"/>
      <c r="L171" s="21"/>
      <c r="M171" s="21"/>
      <c r="N171" s="21"/>
      <c r="O171" s="21"/>
      <c r="P171" s="21"/>
      <c r="Q171" s="21"/>
      <c r="R171" s="21"/>
      <c r="S171" s="21"/>
      <c r="T171" s="21"/>
      <c r="U171" s="21"/>
      <c r="V171" s="21"/>
    </row>
    <row r="172" spans="1:22" ht="15.75" customHeight="1" x14ac:dyDescent="0.25">
      <c r="A172" s="21"/>
      <c r="B172" s="21"/>
      <c r="C172" s="21"/>
      <c r="D172" s="21"/>
      <c r="E172" s="21"/>
      <c r="F172" s="21"/>
      <c r="G172" s="21"/>
      <c r="H172" s="21"/>
      <c r="I172" s="21"/>
      <c r="J172" s="21"/>
      <c r="K172" s="21"/>
      <c r="L172" s="21"/>
      <c r="M172" s="21"/>
      <c r="N172" s="21"/>
      <c r="O172" s="21"/>
      <c r="P172" s="21"/>
      <c r="Q172" s="21"/>
      <c r="R172" s="21"/>
      <c r="S172" s="21"/>
      <c r="T172" s="21"/>
      <c r="U172" s="21"/>
      <c r="V172" s="21"/>
    </row>
    <row r="173" spans="1:22" ht="15.75" customHeight="1" x14ac:dyDescent="0.25">
      <c r="A173" s="21"/>
      <c r="B173" s="21"/>
      <c r="C173" s="21"/>
      <c r="D173" s="21"/>
      <c r="E173" s="21"/>
      <c r="F173" s="21"/>
      <c r="G173" s="21"/>
      <c r="H173" s="21"/>
      <c r="I173" s="21"/>
      <c r="J173" s="21"/>
      <c r="K173" s="21"/>
      <c r="L173" s="21"/>
      <c r="M173" s="21"/>
      <c r="N173" s="21"/>
      <c r="O173" s="21"/>
      <c r="P173" s="21"/>
      <c r="Q173" s="21"/>
      <c r="R173" s="21"/>
      <c r="S173" s="21"/>
      <c r="T173" s="21"/>
      <c r="U173" s="21"/>
      <c r="V173" s="21"/>
    </row>
    <row r="174" spans="1:22" ht="15.75" customHeight="1" x14ac:dyDescent="0.25">
      <c r="A174" s="21"/>
      <c r="B174" s="21"/>
      <c r="C174" s="21"/>
      <c r="D174" s="21"/>
      <c r="E174" s="21"/>
      <c r="F174" s="21"/>
      <c r="G174" s="21"/>
      <c r="H174" s="21"/>
      <c r="I174" s="21"/>
      <c r="J174" s="21"/>
      <c r="K174" s="21"/>
      <c r="L174" s="21"/>
      <c r="M174" s="21"/>
      <c r="N174" s="21"/>
      <c r="O174" s="21"/>
      <c r="P174" s="21"/>
      <c r="Q174" s="21"/>
      <c r="R174" s="21"/>
      <c r="S174" s="21"/>
      <c r="T174" s="21"/>
      <c r="U174" s="21"/>
      <c r="V174" s="21"/>
    </row>
    <row r="175" spans="1:22" ht="15.75" customHeight="1" x14ac:dyDescent="0.25">
      <c r="A175" s="21"/>
      <c r="B175" s="21"/>
      <c r="C175" s="21"/>
      <c r="D175" s="21"/>
      <c r="E175" s="21"/>
      <c r="F175" s="21"/>
      <c r="G175" s="21"/>
      <c r="H175" s="21"/>
      <c r="I175" s="21"/>
      <c r="J175" s="21"/>
      <c r="K175" s="21"/>
      <c r="L175" s="21"/>
      <c r="M175" s="21"/>
      <c r="N175" s="21"/>
      <c r="O175" s="21"/>
      <c r="P175" s="21"/>
      <c r="Q175" s="21"/>
      <c r="R175" s="21"/>
      <c r="S175" s="21"/>
      <c r="T175" s="21"/>
      <c r="U175" s="21"/>
      <c r="V175" s="21"/>
    </row>
    <row r="176" spans="1:22" ht="15.75" customHeight="1" x14ac:dyDescent="0.25">
      <c r="A176" s="21"/>
      <c r="B176" s="21"/>
      <c r="C176" s="21"/>
      <c r="D176" s="21"/>
      <c r="E176" s="21"/>
      <c r="F176" s="21"/>
      <c r="G176" s="21"/>
      <c r="H176" s="21"/>
      <c r="I176" s="21"/>
      <c r="J176" s="21"/>
      <c r="K176" s="21"/>
      <c r="L176" s="21"/>
      <c r="M176" s="21"/>
      <c r="N176" s="21"/>
      <c r="O176" s="21"/>
      <c r="P176" s="21"/>
      <c r="Q176" s="21"/>
      <c r="R176" s="21"/>
      <c r="S176" s="21"/>
      <c r="T176" s="21"/>
      <c r="U176" s="21"/>
      <c r="V176" s="21"/>
    </row>
    <row r="177" spans="1:22" ht="15.75" customHeight="1" x14ac:dyDescent="0.25">
      <c r="A177" s="21"/>
      <c r="B177" s="21"/>
      <c r="C177" s="21"/>
      <c r="D177" s="21"/>
      <c r="E177" s="21"/>
      <c r="F177" s="21"/>
      <c r="G177" s="21"/>
      <c r="H177" s="21"/>
      <c r="I177" s="21"/>
      <c r="J177" s="21"/>
      <c r="K177" s="21"/>
      <c r="L177" s="21"/>
      <c r="M177" s="21"/>
      <c r="N177" s="21"/>
      <c r="O177" s="21"/>
      <c r="P177" s="21"/>
      <c r="Q177" s="21"/>
      <c r="R177" s="21"/>
      <c r="S177" s="21"/>
      <c r="T177" s="21"/>
      <c r="U177" s="21"/>
      <c r="V177" s="21"/>
    </row>
    <row r="178" spans="1:22" ht="15.75" customHeight="1" x14ac:dyDescent="0.25">
      <c r="A178" s="21"/>
      <c r="B178" s="21"/>
      <c r="C178" s="21"/>
      <c r="D178" s="21"/>
      <c r="E178" s="21"/>
      <c r="F178" s="21"/>
      <c r="G178" s="21"/>
      <c r="H178" s="21"/>
      <c r="I178" s="21"/>
      <c r="J178" s="21"/>
      <c r="K178" s="21"/>
      <c r="L178" s="21"/>
      <c r="M178" s="21"/>
      <c r="N178" s="21"/>
      <c r="O178" s="21"/>
      <c r="P178" s="21"/>
      <c r="Q178" s="21"/>
      <c r="R178" s="21"/>
      <c r="S178" s="21"/>
      <c r="T178" s="21"/>
      <c r="U178" s="21"/>
      <c r="V178" s="21"/>
    </row>
    <row r="179" spans="1:22" ht="15.75" customHeight="1" x14ac:dyDescent="0.25">
      <c r="A179" s="21"/>
      <c r="B179" s="21"/>
      <c r="C179" s="21"/>
      <c r="D179" s="21"/>
      <c r="E179" s="21"/>
      <c r="F179" s="21"/>
      <c r="G179" s="21"/>
      <c r="H179" s="21"/>
      <c r="I179" s="21"/>
      <c r="J179" s="21"/>
      <c r="K179" s="21"/>
      <c r="L179" s="21"/>
      <c r="M179" s="21"/>
      <c r="N179" s="21"/>
      <c r="O179" s="21"/>
      <c r="P179" s="21"/>
      <c r="Q179" s="21"/>
      <c r="R179" s="21"/>
      <c r="S179" s="21"/>
      <c r="T179" s="21"/>
      <c r="U179" s="21"/>
      <c r="V179" s="21"/>
    </row>
    <row r="180" spans="1:22" ht="15.75" customHeight="1" x14ac:dyDescent="0.25">
      <c r="A180" s="21"/>
      <c r="B180" s="21"/>
      <c r="C180" s="21"/>
      <c r="D180" s="21"/>
      <c r="E180" s="21"/>
      <c r="F180" s="21"/>
      <c r="G180" s="21"/>
      <c r="H180" s="21"/>
      <c r="I180" s="21"/>
      <c r="J180" s="21"/>
      <c r="K180" s="21"/>
      <c r="L180" s="21"/>
      <c r="M180" s="21"/>
      <c r="N180" s="21"/>
      <c r="O180" s="21"/>
      <c r="P180" s="21"/>
      <c r="Q180" s="21"/>
      <c r="R180" s="21"/>
      <c r="S180" s="21"/>
      <c r="T180" s="21"/>
      <c r="U180" s="21"/>
      <c r="V180" s="21"/>
    </row>
    <row r="181" spans="1:22" ht="15.75" customHeight="1" x14ac:dyDescent="0.25">
      <c r="A181" s="21"/>
      <c r="B181" s="21"/>
      <c r="C181" s="21"/>
      <c r="D181" s="21"/>
      <c r="E181" s="21"/>
      <c r="F181" s="21"/>
      <c r="G181" s="21"/>
      <c r="H181" s="21"/>
      <c r="I181" s="21"/>
      <c r="J181" s="21"/>
      <c r="K181" s="21"/>
      <c r="L181" s="21"/>
      <c r="M181" s="21"/>
      <c r="N181" s="21"/>
      <c r="O181" s="21"/>
      <c r="P181" s="21"/>
      <c r="Q181" s="21"/>
      <c r="R181" s="21"/>
      <c r="S181" s="21"/>
      <c r="T181" s="21"/>
      <c r="U181" s="21"/>
      <c r="V181" s="21"/>
    </row>
    <row r="182" spans="1:22" ht="15.75" customHeight="1" x14ac:dyDescent="0.25">
      <c r="A182" s="21"/>
      <c r="B182" s="21"/>
      <c r="C182" s="21"/>
      <c r="D182" s="21"/>
      <c r="E182" s="21"/>
      <c r="F182" s="21"/>
      <c r="G182" s="21"/>
      <c r="H182" s="21"/>
      <c r="I182" s="21"/>
      <c r="J182" s="21"/>
      <c r="K182" s="21"/>
      <c r="L182" s="21"/>
      <c r="M182" s="21"/>
      <c r="N182" s="21"/>
      <c r="O182" s="21"/>
      <c r="P182" s="21"/>
      <c r="Q182" s="21"/>
      <c r="R182" s="21"/>
      <c r="S182" s="21"/>
      <c r="T182" s="21"/>
      <c r="U182" s="21"/>
      <c r="V182" s="21"/>
    </row>
    <row r="183" spans="1:22" ht="15.75" customHeight="1" x14ac:dyDescent="0.25">
      <c r="A183" s="21"/>
      <c r="B183" s="21"/>
      <c r="C183" s="21"/>
      <c r="D183" s="21"/>
      <c r="E183" s="21"/>
      <c r="F183" s="21"/>
      <c r="G183" s="21"/>
      <c r="H183" s="21"/>
      <c r="I183" s="21"/>
      <c r="J183" s="21"/>
      <c r="K183" s="21"/>
      <c r="L183" s="21"/>
      <c r="M183" s="21"/>
      <c r="N183" s="21"/>
      <c r="O183" s="21"/>
      <c r="P183" s="21"/>
      <c r="Q183" s="21"/>
      <c r="R183" s="21"/>
      <c r="S183" s="21"/>
      <c r="T183" s="21"/>
      <c r="U183" s="21"/>
      <c r="V183" s="21"/>
    </row>
    <row r="184" spans="1:22" ht="15.75" customHeight="1" x14ac:dyDescent="0.25">
      <c r="A184" s="21"/>
      <c r="B184" s="21"/>
      <c r="C184" s="21"/>
      <c r="D184" s="21"/>
      <c r="E184" s="21"/>
      <c r="F184" s="21"/>
      <c r="G184" s="21"/>
      <c r="H184" s="21"/>
      <c r="I184" s="21"/>
      <c r="J184" s="21"/>
      <c r="K184" s="21"/>
      <c r="L184" s="21"/>
      <c r="M184" s="21"/>
      <c r="N184" s="21"/>
      <c r="O184" s="21"/>
      <c r="P184" s="21"/>
      <c r="Q184" s="21"/>
      <c r="R184" s="21"/>
      <c r="S184" s="21"/>
      <c r="T184" s="21"/>
      <c r="U184" s="21"/>
      <c r="V184" s="21"/>
    </row>
    <row r="185" spans="1:22" ht="15.75" customHeight="1" x14ac:dyDescent="0.25">
      <c r="A185" s="21"/>
      <c r="B185" s="21"/>
      <c r="C185" s="21"/>
      <c r="D185" s="21"/>
      <c r="E185" s="21"/>
      <c r="F185" s="21"/>
      <c r="G185" s="21"/>
      <c r="H185" s="21"/>
      <c r="I185" s="21"/>
      <c r="J185" s="21"/>
      <c r="K185" s="21"/>
      <c r="L185" s="21"/>
      <c r="M185" s="21"/>
      <c r="N185" s="21"/>
      <c r="O185" s="21"/>
      <c r="P185" s="21"/>
      <c r="Q185" s="21"/>
      <c r="R185" s="21"/>
      <c r="S185" s="21"/>
      <c r="T185" s="21"/>
      <c r="U185" s="21"/>
      <c r="V185" s="21"/>
    </row>
    <row r="186" spans="1:22" ht="15.75" customHeight="1" x14ac:dyDescent="0.25">
      <c r="A186" s="21"/>
      <c r="B186" s="21"/>
      <c r="C186" s="21"/>
      <c r="D186" s="21"/>
      <c r="E186" s="21"/>
      <c r="F186" s="21"/>
      <c r="G186" s="21"/>
      <c r="H186" s="21"/>
      <c r="I186" s="21"/>
      <c r="J186" s="21"/>
      <c r="K186" s="21"/>
      <c r="L186" s="21"/>
      <c r="M186" s="21"/>
      <c r="N186" s="21"/>
      <c r="O186" s="21"/>
      <c r="P186" s="21"/>
      <c r="Q186" s="21"/>
      <c r="R186" s="21"/>
      <c r="S186" s="21"/>
      <c r="T186" s="21"/>
      <c r="U186" s="21"/>
      <c r="V186" s="21"/>
    </row>
    <row r="187" spans="1:22" ht="15.75" customHeight="1" x14ac:dyDescent="0.25">
      <c r="A187" s="21"/>
      <c r="B187" s="21"/>
      <c r="C187" s="21"/>
      <c r="D187" s="21"/>
      <c r="E187" s="21"/>
      <c r="F187" s="21"/>
      <c r="G187" s="21"/>
      <c r="H187" s="21"/>
      <c r="I187" s="21"/>
      <c r="J187" s="21"/>
      <c r="K187" s="21"/>
      <c r="L187" s="21"/>
      <c r="M187" s="21"/>
      <c r="N187" s="21"/>
      <c r="O187" s="21"/>
      <c r="P187" s="21"/>
      <c r="Q187" s="21"/>
      <c r="R187" s="21"/>
      <c r="S187" s="21"/>
      <c r="T187" s="21"/>
      <c r="U187" s="21"/>
      <c r="V187" s="21"/>
    </row>
    <row r="188" spans="1:22" ht="15.75" customHeight="1" x14ac:dyDescent="0.25">
      <c r="A188" s="21"/>
      <c r="B188" s="21"/>
      <c r="C188" s="21"/>
      <c r="D188" s="21"/>
      <c r="E188" s="21"/>
      <c r="F188" s="21"/>
      <c r="G188" s="21"/>
      <c r="H188" s="21"/>
      <c r="I188" s="21"/>
      <c r="J188" s="21"/>
      <c r="K188" s="21"/>
      <c r="L188" s="21"/>
      <c r="M188" s="21"/>
      <c r="N188" s="21"/>
      <c r="O188" s="21"/>
      <c r="P188" s="21"/>
      <c r="Q188" s="21"/>
      <c r="R188" s="21"/>
      <c r="S188" s="21"/>
      <c r="T188" s="21"/>
      <c r="U188" s="21"/>
      <c r="V188" s="21"/>
    </row>
    <row r="189" spans="1:22" ht="15.75" customHeight="1" x14ac:dyDescent="0.25">
      <c r="A189" s="21"/>
      <c r="B189" s="21"/>
      <c r="C189" s="21"/>
      <c r="D189" s="21"/>
      <c r="E189" s="21"/>
      <c r="F189" s="21"/>
      <c r="G189" s="21"/>
      <c r="H189" s="21"/>
      <c r="I189" s="21"/>
      <c r="J189" s="21"/>
      <c r="K189" s="21"/>
      <c r="L189" s="21"/>
      <c r="M189" s="21"/>
      <c r="N189" s="21"/>
      <c r="O189" s="21"/>
      <c r="P189" s="21"/>
      <c r="Q189" s="21"/>
      <c r="R189" s="21"/>
      <c r="S189" s="21"/>
      <c r="T189" s="21"/>
      <c r="U189" s="21"/>
      <c r="V189" s="21"/>
    </row>
    <row r="190" spans="1:22" ht="15.75" customHeight="1" x14ac:dyDescent="0.25">
      <c r="A190" s="21"/>
      <c r="B190" s="21"/>
      <c r="C190" s="21"/>
      <c r="D190" s="21"/>
      <c r="E190" s="21"/>
      <c r="F190" s="21"/>
      <c r="G190" s="21"/>
      <c r="H190" s="21"/>
      <c r="I190" s="21"/>
      <c r="J190" s="21"/>
      <c r="K190" s="21"/>
      <c r="L190" s="21"/>
      <c r="M190" s="21"/>
      <c r="N190" s="21"/>
      <c r="O190" s="21"/>
      <c r="P190" s="21"/>
      <c r="Q190" s="21"/>
      <c r="R190" s="21"/>
      <c r="S190" s="21"/>
      <c r="T190" s="21"/>
      <c r="U190" s="21"/>
      <c r="V190" s="21"/>
    </row>
    <row r="191" spans="1:22" ht="15.75" customHeight="1" x14ac:dyDescent="0.25">
      <c r="A191" s="21"/>
      <c r="B191" s="21"/>
      <c r="C191" s="21"/>
      <c r="D191" s="21"/>
      <c r="E191" s="21"/>
      <c r="F191" s="21"/>
      <c r="G191" s="21"/>
      <c r="H191" s="21"/>
      <c r="I191" s="21"/>
      <c r="J191" s="21"/>
      <c r="K191" s="21"/>
      <c r="L191" s="21"/>
      <c r="M191" s="21"/>
      <c r="N191" s="21"/>
      <c r="O191" s="21"/>
      <c r="P191" s="21"/>
      <c r="Q191" s="21"/>
      <c r="R191" s="21"/>
      <c r="S191" s="21"/>
      <c r="T191" s="21"/>
      <c r="U191" s="21"/>
      <c r="V191" s="21"/>
    </row>
    <row r="192" spans="1:22" ht="15.75" customHeight="1" x14ac:dyDescent="0.25">
      <c r="A192" s="21"/>
      <c r="B192" s="21"/>
      <c r="C192" s="21"/>
      <c r="D192" s="21"/>
      <c r="E192" s="21"/>
      <c r="F192" s="21"/>
      <c r="G192" s="21"/>
      <c r="H192" s="21"/>
      <c r="I192" s="21"/>
      <c r="J192" s="21"/>
      <c r="K192" s="21"/>
      <c r="L192" s="21"/>
      <c r="M192" s="21"/>
      <c r="N192" s="21"/>
      <c r="O192" s="21"/>
      <c r="P192" s="21"/>
      <c r="Q192" s="21"/>
      <c r="R192" s="21"/>
      <c r="S192" s="21"/>
      <c r="T192" s="21"/>
      <c r="U192" s="21"/>
      <c r="V192" s="21"/>
    </row>
    <row r="193" spans="1:22" ht="15.75" customHeight="1" x14ac:dyDescent="0.25">
      <c r="A193" s="21"/>
      <c r="B193" s="21"/>
      <c r="C193" s="21"/>
      <c r="D193" s="21"/>
      <c r="E193" s="21"/>
      <c r="F193" s="21"/>
      <c r="G193" s="21"/>
      <c r="H193" s="21"/>
      <c r="I193" s="21"/>
      <c r="J193" s="21"/>
      <c r="K193" s="21"/>
      <c r="L193" s="21"/>
      <c r="M193" s="21"/>
      <c r="N193" s="21"/>
      <c r="O193" s="21"/>
      <c r="P193" s="21"/>
      <c r="Q193" s="21"/>
      <c r="R193" s="21"/>
      <c r="S193" s="21"/>
      <c r="T193" s="21"/>
      <c r="U193" s="21"/>
      <c r="V193" s="21"/>
    </row>
    <row r="194" spans="1:22" ht="15.75" customHeight="1" x14ac:dyDescent="0.25">
      <c r="A194" s="21"/>
      <c r="B194" s="21"/>
      <c r="C194" s="21"/>
      <c r="D194" s="21"/>
      <c r="E194" s="21"/>
      <c r="F194" s="21"/>
      <c r="G194" s="21"/>
      <c r="H194" s="21"/>
      <c r="I194" s="21"/>
      <c r="J194" s="21"/>
      <c r="K194" s="21"/>
      <c r="L194" s="21"/>
      <c r="M194" s="21"/>
      <c r="N194" s="21"/>
      <c r="O194" s="21"/>
      <c r="P194" s="21"/>
      <c r="Q194" s="21"/>
      <c r="R194" s="21"/>
      <c r="S194" s="21"/>
      <c r="T194" s="21"/>
      <c r="U194" s="21"/>
      <c r="V194" s="21"/>
    </row>
    <row r="195" spans="1:22" ht="15.75" customHeight="1" x14ac:dyDescent="0.25">
      <c r="A195" s="21"/>
      <c r="B195" s="21"/>
      <c r="C195" s="21"/>
      <c r="D195" s="21"/>
      <c r="E195" s="21"/>
      <c r="F195" s="21"/>
      <c r="G195" s="21"/>
      <c r="H195" s="21"/>
      <c r="I195" s="21"/>
      <c r="J195" s="21"/>
      <c r="K195" s="21"/>
      <c r="L195" s="21"/>
      <c r="M195" s="21"/>
      <c r="N195" s="21"/>
      <c r="O195" s="21"/>
      <c r="P195" s="21"/>
      <c r="Q195" s="21"/>
      <c r="R195" s="21"/>
      <c r="S195" s="21"/>
      <c r="T195" s="21"/>
      <c r="U195" s="21"/>
      <c r="V195" s="21"/>
    </row>
    <row r="196" spans="1:22" ht="15.75" customHeight="1" x14ac:dyDescent="0.25">
      <c r="A196" s="21"/>
      <c r="B196" s="21"/>
      <c r="C196" s="21"/>
      <c r="D196" s="21"/>
      <c r="E196" s="21"/>
      <c r="F196" s="21"/>
      <c r="G196" s="21"/>
      <c r="H196" s="21"/>
      <c r="I196" s="21"/>
      <c r="J196" s="21"/>
      <c r="K196" s="21"/>
      <c r="L196" s="21"/>
      <c r="M196" s="21"/>
      <c r="N196" s="21"/>
      <c r="O196" s="21"/>
      <c r="P196" s="21"/>
      <c r="Q196" s="21"/>
      <c r="R196" s="21"/>
      <c r="S196" s="21"/>
      <c r="T196" s="21"/>
      <c r="U196" s="21"/>
      <c r="V196" s="21"/>
    </row>
    <row r="197" spans="1:22" ht="15.75" customHeight="1" x14ac:dyDescent="0.25">
      <c r="A197" s="21"/>
      <c r="B197" s="21"/>
      <c r="C197" s="21"/>
      <c r="D197" s="21"/>
      <c r="E197" s="21"/>
      <c r="F197" s="21"/>
      <c r="G197" s="21"/>
      <c r="H197" s="21"/>
      <c r="I197" s="21"/>
      <c r="J197" s="21"/>
      <c r="K197" s="21"/>
      <c r="L197" s="21"/>
      <c r="M197" s="21"/>
      <c r="N197" s="21"/>
      <c r="O197" s="21"/>
      <c r="P197" s="21"/>
      <c r="Q197" s="21"/>
      <c r="R197" s="21"/>
      <c r="S197" s="21"/>
      <c r="T197" s="21"/>
      <c r="U197" s="21"/>
      <c r="V197" s="21"/>
    </row>
    <row r="198" spans="1:22" ht="15.75" customHeight="1" x14ac:dyDescent="0.25">
      <c r="A198" s="21"/>
      <c r="B198" s="21"/>
      <c r="C198" s="21"/>
      <c r="D198" s="21"/>
      <c r="E198" s="21"/>
      <c r="F198" s="21"/>
      <c r="G198" s="21"/>
      <c r="H198" s="21"/>
      <c r="I198" s="21"/>
      <c r="J198" s="21"/>
      <c r="K198" s="21"/>
      <c r="L198" s="21"/>
      <c r="M198" s="21"/>
      <c r="N198" s="21"/>
      <c r="O198" s="21"/>
      <c r="P198" s="21"/>
      <c r="Q198" s="21"/>
      <c r="R198" s="21"/>
      <c r="S198" s="21"/>
      <c r="T198" s="21"/>
      <c r="U198" s="21"/>
      <c r="V198" s="21"/>
    </row>
    <row r="199" spans="1:22" ht="15.75" customHeight="1" x14ac:dyDescent="0.25">
      <c r="A199" s="21"/>
      <c r="B199" s="21"/>
      <c r="C199" s="21"/>
      <c r="D199" s="21"/>
      <c r="E199" s="21"/>
      <c r="F199" s="21"/>
      <c r="G199" s="21"/>
      <c r="H199" s="21"/>
      <c r="I199" s="21"/>
      <c r="J199" s="21"/>
      <c r="K199" s="21"/>
      <c r="L199" s="21"/>
      <c r="M199" s="21"/>
      <c r="N199" s="21"/>
      <c r="O199" s="21"/>
      <c r="P199" s="21"/>
      <c r="Q199" s="21"/>
      <c r="R199" s="21"/>
      <c r="S199" s="21"/>
      <c r="T199" s="21"/>
      <c r="U199" s="21"/>
      <c r="V199" s="21"/>
    </row>
    <row r="200" spans="1:22" ht="15.75" customHeight="1" x14ac:dyDescent="0.25">
      <c r="A200" s="21"/>
      <c r="B200" s="21"/>
      <c r="C200" s="21"/>
      <c r="D200" s="21"/>
      <c r="E200" s="21"/>
      <c r="F200" s="21"/>
      <c r="G200" s="21"/>
      <c r="H200" s="21"/>
      <c r="I200" s="21"/>
      <c r="J200" s="21"/>
      <c r="K200" s="21"/>
      <c r="L200" s="21"/>
      <c r="M200" s="21"/>
      <c r="N200" s="21"/>
      <c r="O200" s="21"/>
      <c r="P200" s="21"/>
      <c r="Q200" s="21"/>
      <c r="R200" s="21"/>
      <c r="S200" s="21"/>
      <c r="T200" s="21"/>
      <c r="U200" s="21"/>
      <c r="V200" s="21"/>
    </row>
    <row r="201" spans="1:22" ht="15.75" customHeight="1" x14ac:dyDescent="0.25">
      <c r="A201" s="21"/>
      <c r="B201" s="21"/>
      <c r="C201" s="21"/>
      <c r="D201" s="21"/>
      <c r="E201" s="21"/>
      <c r="F201" s="21"/>
      <c r="G201" s="21"/>
      <c r="H201" s="21"/>
      <c r="I201" s="21"/>
      <c r="J201" s="21"/>
      <c r="K201" s="21"/>
      <c r="L201" s="21"/>
      <c r="M201" s="21"/>
      <c r="N201" s="21"/>
      <c r="O201" s="21"/>
      <c r="P201" s="21"/>
      <c r="Q201" s="21"/>
      <c r="R201" s="21"/>
      <c r="S201" s="21"/>
      <c r="T201" s="21"/>
      <c r="U201" s="21"/>
      <c r="V201" s="21"/>
    </row>
    <row r="202" spans="1:22" ht="15.75" customHeight="1" x14ac:dyDescent="0.25">
      <c r="A202" s="21"/>
      <c r="B202" s="21"/>
      <c r="C202" s="21"/>
      <c r="D202" s="21"/>
      <c r="E202" s="21"/>
      <c r="F202" s="21"/>
      <c r="G202" s="21"/>
      <c r="H202" s="21"/>
      <c r="I202" s="21"/>
      <c r="J202" s="21"/>
      <c r="K202" s="21"/>
      <c r="L202" s="21"/>
      <c r="M202" s="21"/>
      <c r="N202" s="21"/>
      <c r="O202" s="21"/>
      <c r="P202" s="21"/>
      <c r="Q202" s="21"/>
      <c r="R202" s="21"/>
      <c r="S202" s="21"/>
      <c r="T202" s="21"/>
      <c r="U202" s="21"/>
      <c r="V202" s="21"/>
    </row>
    <row r="203" spans="1:22" ht="15.75" customHeight="1" x14ac:dyDescent="0.25">
      <c r="A203" s="21"/>
      <c r="B203" s="21"/>
      <c r="C203" s="21"/>
      <c r="D203" s="21"/>
      <c r="E203" s="21"/>
      <c r="F203" s="21"/>
      <c r="G203" s="21"/>
      <c r="H203" s="21"/>
      <c r="I203" s="21"/>
      <c r="J203" s="21"/>
      <c r="K203" s="21"/>
      <c r="L203" s="21"/>
      <c r="M203" s="21"/>
      <c r="N203" s="21"/>
      <c r="O203" s="21"/>
      <c r="P203" s="21"/>
      <c r="Q203" s="21"/>
      <c r="R203" s="21"/>
      <c r="S203" s="21"/>
      <c r="T203" s="21"/>
      <c r="U203" s="21"/>
      <c r="V203" s="21"/>
    </row>
    <row r="204" spans="1:22" ht="15.75" customHeight="1" x14ac:dyDescent="0.25">
      <c r="A204" s="21"/>
      <c r="B204" s="21"/>
      <c r="C204" s="21"/>
      <c r="D204" s="21"/>
      <c r="E204" s="21"/>
      <c r="F204" s="21"/>
      <c r="G204" s="21"/>
      <c r="H204" s="21"/>
      <c r="I204" s="21"/>
      <c r="J204" s="21"/>
      <c r="K204" s="21"/>
      <c r="L204" s="21"/>
      <c r="M204" s="21"/>
      <c r="N204" s="21"/>
      <c r="O204" s="21"/>
      <c r="P204" s="21"/>
      <c r="Q204" s="21"/>
      <c r="R204" s="21"/>
      <c r="S204" s="21"/>
      <c r="T204" s="21"/>
      <c r="U204" s="21"/>
      <c r="V204" s="21"/>
    </row>
    <row r="205" spans="1:22" ht="15.75" customHeight="1" x14ac:dyDescent="0.25">
      <c r="A205" s="21"/>
      <c r="B205" s="21"/>
      <c r="C205" s="21"/>
      <c r="D205" s="21"/>
      <c r="E205" s="21"/>
      <c r="F205" s="21"/>
      <c r="G205" s="21"/>
      <c r="H205" s="21"/>
      <c r="I205" s="21"/>
      <c r="J205" s="21"/>
      <c r="K205" s="21"/>
      <c r="L205" s="21"/>
      <c r="M205" s="21"/>
      <c r="N205" s="21"/>
      <c r="O205" s="21"/>
      <c r="P205" s="21"/>
      <c r="Q205" s="21"/>
      <c r="R205" s="21"/>
      <c r="S205" s="21"/>
      <c r="T205" s="21"/>
      <c r="U205" s="21"/>
      <c r="V205" s="21"/>
    </row>
    <row r="206" spans="1:22" ht="15.75" customHeight="1" x14ac:dyDescent="0.25">
      <c r="A206" s="21"/>
      <c r="B206" s="21"/>
      <c r="C206" s="21"/>
      <c r="D206" s="21"/>
      <c r="E206" s="21"/>
      <c r="F206" s="21"/>
      <c r="G206" s="21"/>
      <c r="H206" s="21"/>
      <c r="I206" s="21"/>
      <c r="J206" s="21"/>
      <c r="K206" s="21"/>
      <c r="L206" s="21"/>
      <c r="M206" s="21"/>
      <c r="N206" s="21"/>
      <c r="O206" s="21"/>
      <c r="P206" s="21"/>
      <c r="Q206" s="21"/>
      <c r="R206" s="21"/>
      <c r="S206" s="21"/>
      <c r="T206" s="21"/>
      <c r="U206" s="21"/>
      <c r="V206" s="21"/>
    </row>
    <row r="207" spans="1:22" ht="15.75" customHeight="1" x14ac:dyDescent="0.25">
      <c r="A207" s="21"/>
      <c r="B207" s="21"/>
      <c r="C207" s="21"/>
      <c r="D207" s="21"/>
      <c r="E207" s="21"/>
      <c r="F207" s="21"/>
      <c r="G207" s="21"/>
      <c r="H207" s="21"/>
      <c r="I207" s="21"/>
      <c r="J207" s="21"/>
      <c r="K207" s="21"/>
      <c r="L207" s="21"/>
      <c r="M207" s="21"/>
      <c r="N207" s="21"/>
      <c r="O207" s="21"/>
      <c r="P207" s="21"/>
      <c r="Q207" s="21"/>
      <c r="R207" s="21"/>
      <c r="S207" s="21"/>
      <c r="T207" s="21"/>
      <c r="U207" s="21"/>
      <c r="V207" s="21"/>
    </row>
    <row r="208" spans="1:22" ht="15.75" customHeight="1" x14ac:dyDescent="0.25">
      <c r="A208" s="21"/>
      <c r="B208" s="21"/>
      <c r="C208" s="21"/>
      <c r="D208" s="21"/>
      <c r="E208" s="21"/>
      <c r="F208" s="21"/>
      <c r="G208" s="21"/>
      <c r="H208" s="21"/>
      <c r="I208" s="21"/>
      <c r="J208" s="21"/>
      <c r="K208" s="21"/>
      <c r="L208" s="21"/>
      <c r="M208" s="21"/>
      <c r="N208" s="21"/>
      <c r="O208" s="21"/>
      <c r="P208" s="21"/>
      <c r="Q208" s="21"/>
      <c r="R208" s="21"/>
      <c r="S208" s="21"/>
      <c r="T208" s="21"/>
      <c r="U208" s="21"/>
      <c r="V208" s="21"/>
    </row>
    <row r="209" spans="1:22" ht="15.75" customHeight="1" x14ac:dyDescent="0.25">
      <c r="A209" s="21"/>
      <c r="B209" s="21"/>
      <c r="C209" s="21"/>
      <c r="D209" s="21"/>
      <c r="E209" s="21"/>
      <c r="F209" s="21"/>
      <c r="G209" s="21"/>
      <c r="H209" s="21"/>
      <c r="I209" s="21"/>
      <c r="J209" s="21"/>
      <c r="K209" s="21"/>
      <c r="L209" s="21"/>
      <c r="M209" s="21"/>
      <c r="N209" s="21"/>
      <c r="O209" s="21"/>
      <c r="P209" s="21"/>
      <c r="Q209" s="21"/>
      <c r="R209" s="21"/>
      <c r="S209" s="21"/>
      <c r="T209" s="21"/>
      <c r="U209" s="21"/>
      <c r="V209" s="21"/>
    </row>
    <row r="210" spans="1:22" ht="15.75" customHeight="1" x14ac:dyDescent="0.25">
      <c r="A210" s="21"/>
      <c r="B210" s="21"/>
      <c r="C210" s="21"/>
      <c r="D210" s="21"/>
      <c r="E210" s="21"/>
      <c r="F210" s="21"/>
      <c r="G210" s="21"/>
      <c r="H210" s="21"/>
      <c r="I210" s="21"/>
      <c r="J210" s="21"/>
      <c r="K210" s="21"/>
      <c r="L210" s="21"/>
      <c r="M210" s="21"/>
      <c r="N210" s="21"/>
      <c r="O210" s="21"/>
      <c r="P210" s="21"/>
      <c r="Q210" s="21"/>
      <c r="R210" s="21"/>
      <c r="S210" s="21"/>
      <c r="T210" s="21"/>
      <c r="U210" s="21"/>
      <c r="V210" s="21"/>
    </row>
    <row r="211" spans="1:22" ht="15.75" customHeight="1" x14ac:dyDescent="0.25">
      <c r="A211" s="21"/>
      <c r="B211" s="21"/>
      <c r="C211" s="21"/>
      <c r="D211" s="21"/>
      <c r="E211" s="21"/>
      <c r="F211" s="21"/>
      <c r="G211" s="21"/>
      <c r="H211" s="21"/>
      <c r="I211" s="21"/>
      <c r="J211" s="21"/>
      <c r="K211" s="21"/>
      <c r="L211" s="21"/>
      <c r="M211" s="21"/>
      <c r="N211" s="21"/>
      <c r="O211" s="21"/>
      <c r="P211" s="21"/>
      <c r="Q211" s="21"/>
      <c r="R211" s="21"/>
      <c r="S211" s="21"/>
      <c r="T211" s="21"/>
      <c r="U211" s="21"/>
      <c r="V211" s="21"/>
    </row>
    <row r="212" spans="1:22" ht="15.75" customHeight="1" x14ac:dyDescent="0.25">
      <c r="A212" s="21"/>
      <c r="B212" s="21"/>
      <c r="C212" s="21"/>
      <c r="D212" s="21"/>
      <c r="E212" s="21"/>
      <c r="F212" s="21"/>
      <c r="G212" s="21"/>
      <c r="H212" s="21"/>
      <c r="I212" s="21"/>
      <c r="J212" s="21"/>
      <c r="K212" s="21"/>
      <c r="L212" s="21"/>
      <c r="M212" s="21"/>
      <c r="N212" s="21"/>
      <c r="O212" s="21"/>
      <c r="P212" s="21"/>
      <c r="Q212" s="21"/>
      <c r="R212" s="21"/>
      <c r="S212" s="21"/>
      <c r="T212" s="21"/>
      <c r="U212" s="21"/>
      <c r="V212" s="21"/>
    </row>
    <row r="213" spans="1:22" ht="15.75" customHeight="1" x14ac:dyDescent="0.25">
      <c r="A213" s="21"/>
      <c r="B213" s="21"/>
      <c r="C213" s="21"/>
      <c r="D213" s="21"/>
      <c r="E213" s="21"/>
      <c r="F213" s="21"/>
      <c r="G213" s="21"/>
      <c r="H213" s="21"/>
      <c r="I213" s="21"/>
      <c r="J213" s="21"/>
      <c r="K213" s="21"/>
      <c r="L213" s="21"/>
      <c r="M213" s="21"/>
      <c r="N213" s="21"/>
      <c r="O213" s="21"/>
      <c r="P213" s="21"/>
      <c r="Q213" s="21"/>
      <c r="R213" s="21"/>
      <c r="S213" s="21"/>
      <c r="T213" s="21"/>
      <c r="U213" s="21"/>
      <c r="V213" s="21"/>
    </row>
    <row r="214" spans="1:22" ht="15.75" customHeight="1" x14ac:dyDescent="0.25">
      <c r="A214" s="21"/>
      <c r="B214" s="21"/>
      <c r="C214" s="21"/>
      <c r="D214" s="21"/>
      <c r="E214" s="21"/>
      <c r="F214" s="21"/>
      <c r="G214" s="21"/>
      <c r="H214" s="21"/>
      <c r="I214" s="21"/>
      <c r="J214" s="21"/>
      <c r="K214" s="21"/>
      <c r="L214" s="21"/>
      <c r="M214" s="21"/>
      <c r="N214" s="21"/>
      <c r="O214" s="21"/>
      <c r="P214" s="21"/>
      <c r="Q214" s="21"/>
      <c r="R214" s="21"/>
      <c r="S214" s="21"/>
      <c r="T214" s="21"/>
      <c r="U214" s="21"/>
      <c r="V214" s="21"/>
    </row>
    <row r="215" spans="1:22" ht="15.75" customHeight="1" x14ac:dyDescent="0.25">
      <c r="A215" s="21"/>
      <c r="B215" s="21"/>
      <c r="C215" s="21"/>
      <c r="D215" s="21"/>
      <c r="E215" s="21"/>
      <c r="F215" s="21"/>
      <c r="G215" s="21"/>
      <c r="H215" s="21"/>
      <c r="I215" s="21"/>
      <c r="J215" s="21"/>
      <c r="K215" s="21"/>
      <c r="L215" s="21"/>
      <c r="M215" s="21"/>
      <c r="N215" s="21"/>
      <c r="O215" s="21"/>
      <c r="P215" s="21"/>
      <c r="Q215" s="21"/>
      <c r="R215" s="21"/>
      <c r="S215" s="21"/>
      <c r="T215" s="21"/>
      <c r="U215" s="21"/>
      <c r="V215" s="21"/>
    </row>
    <row r="216" spans="1:22" ht="15.75" customHeight="1" x14ac:dyDescent="0.25">
      <c r="A216" s="21"/>
      <c r="B216" s="21"/>
      <c r="C216" s="21"/>
      <c r="D216" s="21"/>
      <c r="E216" s="21"/>
      <c r="F216" s="21"/>
      <c r="G216" s="21"/>
      <c r="H216" s="21"/>
      <c r="I216" s="21"/>
      <c r="J216" s="21"/>
      <c r="K216" s="21"/>
      <c r="L216" s="21"/>
      <c r="M216" s="21"/>
      <c r="N216" s="21"/>
      <c r="O216" s="21"/>
      <c r="P216" s="21"/>
      <c r="Q216" s="21"/>
      <c r="R216" s="21"/>
      <c r="S216" s="21"/>
      <c r="T216" s="21"/>
      <c r="U216" s="21"/>
      <c r="V216" s="21"/>
    </row>
    <row r="217" spans="1:22" ht="15.75" customHeight="1" x14ac:dyDescent="0.25">
      <c r="A217" s="21"/>
      <c r="B217" s="21"/>
      <c r="C217" s="21"/>
      <c r="D217" s="21"/>
      <c r="E217" s="21"/>
      <c r="F217" s="21"/>
      <c r="G217" s="21"/>
      <c r="H217" s="21"/>
      <c r="I217" s="21"/>
      <c r="J217" s="21"/>
      <c r="K217" s="21"/>
      <c r="L217" s="21"/>
      <c r="M217" s="21"/>
      <c r="N217" s="21"/>
      <c r="O217" s="21"/>
      <c r="P217" s="21"/>
      <c r="Q217" s="21"/>
      <c r="R217" s="21"/>
      <c r="S217" s="21"/>
      <c r="T217" s="21"/>
      <c r="U217" s="21"/>
      <c r="V217" s="21"/>
    </row>
    <row r="218" spans="1:22" ht="15.75" customHeight="1" x14ac:dyDescent="0.25">
      <c r="A218" s="21"/>
      <c r="B218" s="21"/>
      <c r="C218" s="21"/>
      <c r="D218" s="21"/>
      <c r="E218" s="21"/>
      <c r="F218" s="21"/>
      <c r="G218" s="21"/>
      <c r="H218" s="21"/>
      <c r="I218" s="21"/>
      <c r="J218" s="21"/>
      <c r="K218" s="21"/>
      <c r="L218" s="21"/>
      <c r="M218" s="21"/>
      <c r="N218" s="21"/>
      <c r="O218" s="21"/>
      <c r="P218" s="21"/>
      <c r="Q218" s="21"/>
      <c r="R218" s="21"/>
      <c r="S218" s="21"/>
      <c r="T218" s="21"/>
      <c r="U218" s="21"/>
      <c r="V218" s="21"/>
    </row>
    <row r="219" spans="1:22" ht="15.75" customHeight="1" x14ac:dyDescent="0.25">
      <c r="A219" s="21"/>
      <c r="B219" s="21"/>
      <c r="C219" s="21"/>
      <c r="D219" s="21"/>
      <c r="E219" s="21"/>
      <c r="F219" s="21"/>
      <c r="G219" s="21"/>
      <c r="H219" s="21"/>
      <c r="I219" s="21"/>
      <c r="J219" s="21"/>
      <c r="K219" s="21"/>
      <c r="L219" s="21"/>
      <c r="M219" s="21"/>
      <c r="N219" s="21"/>
      <c r="O219" s="21"/>
      <c r="P219" s="21"/>
      <c r="Q219" s="21"/>
      <c r="R219" s="21"/>
      <c r="S219" s="21"/>
      <c r="T219" s="21"/>
      <c r="U219" s="21"/>
      <c r="V219" s="21"/>
    </row>
    <row r="220" spans="1:22" ht="15.75" customHeight="1" x14ac:dyDescent="0.25">
      <c r="A220" s="21"/>
      <c r="B220" s="21"/>
      <c r="C220" s="21"/>
      <c r="D220" s="21"/>
      <c r="E220" s="21"/>
      <c r="F220" s="21"/>
      <c r="G220" s="21"/>
      <c r="H220" s="21"/>
      <c r="I220" s="21"/>
      <c r="J220" s="21"/>
      <c r="K220" s="21"/>
      <c r="L220" s="21"/>
      <c r="M220" s="21"/>
      <c r="N220" s="21"/>
      <c r="O220" s="21"/>
      <c r="P220" s="21"/>
      <c r="Q220" s="21"/>
      <c r="R220" s="21"/>
      <c r="S220" s="21"/>
      <c r="T220" s="21"/>
      <c r="U220" s="21"/>
      <c r="V220" s="21"/>
    </row>
    <row r="221" spans="1:22" ht="15.75" customHeight="1" x14ac:dyDescent="0.25">
      <c r="A221" s="21"/>
      <c r="B221" s="21"/>
      <c r="C221" s="21"/>
      <c r="D221" s="21"/>
      <c r="E221" s="21"/>
      <c r="F221" s="21"/>
      <c r="G221" s="21"/>
      <c r="H221" s="21"/>
      <c r="I221" s="21"/>
      <c r="J221" s="21"/>
      <c r="K221" s="21"/>
      <c r="L221" s="21"/>
      <c r="M221" s="21"/>
      <c r="N221" s="21"/>
      <c r="O221" s="21"/>
      <c r="P221" s="21"/>
      <c r="Q221" s="21"/>
      <c r="R221" s="21"/>
      <c r="S221" s="21"/>
      <c r="T221" s="21"/>
      <c r="U221" s="21"/>
      <c r="V221" s="21"/>
    </row>
    <row r="222" spans="1:22" ht="15.75" customHeight="1" x14ac:dyDescent="0.25">
      <c r="A222" s="21"/>
      <c r="B222" s="21"/>
      <c r="C222" s="21"/>
      <c r="D222" s="21"/>
      <c r="E222" s="21"/>
      <c r="F222" s="21"/>
      <c r="G222" s="21"/>
      <c r="H222" s="21"/>
      <c r="I222" s="21"/>
      <c r="J222" s="21"/>
      <c r="K222" s="21"/>
      <c r="L222" s="21"/>
      <c r="M222" s="21"/>
      <c r="N222" s="21"/>
      <c r="O222" s="21"/>
      <c r="P222" s="21"/>
      <c r="Q222" s="21"/>
      <c r="R222" s="21"/>
      <c r="S222" s="21"/>
      <c r="T222" s="21"/>
      <c r="U222" s="21"/>
      <c r="V222" s="21"/>
    </row>
    <row r="223" spans="1:22" ht="15.75" customHeight="1" x14ac:dyDescent="0.25">
      <c r="A223" s="21"/>
      <c r="B223" s="21"/>
      <c r="C223" s="21"/>
      <c r="D223" s="21"/>
      <c r="E223" s="21"/>
      <c r="F223" s="21"/>
      <c r="G223" s="21"/>
      <c r="H223" s="21"/>
      <c r="I223" s="21"/>
      <c r="J223" s="21"/>
      <c r="K223" s="21"/>
      <c r="L223" s="21"/>
      <c r="M223" s="21"/>
      <c r="N223" s="21"/>
      <c r="O223" s="21"/>
      <c r="P223" s="21"/>
      <c r="Q223" s="21"/>
      <c r="R223" s="21"/>
      <c r="S223" s="21"/>
      <c r="T223" s="21"/>
      <c r="U223" s="21"/>
      <c r="V223" s="21"/>
    </row>
    <row r="224" spans="1:22" ht="15.75" customHeight="1" x14ac:dyDescent="0.25">
      <c r="A224" s="21"/>
      <c r="B224" s="21"/>
      <c r="C224" s="21"/>
      <c r="D224" s="21"/>
      <c r="E224" s="21"/>
      <c r="F224" s="21"/>
      <c r="G224" s="21"/>
      <c r="H224" s="21"/>
      <c r="I224" s="21"/>
      <c r="J224" s="21"/>
      <c r="K224" s="21"/>
      <c r="L224" s="21"/>
      <c r="M224" s="21"/>
      <c r="N224" s="21"/>
      <c r="O224" s="21"/>
      <c r="P224" s="21"/>
      <c r="Q224" s="21"/>
      <c r="R224" s="21"/>
      <c r="S224" s="21"/>
      <c r="T224" s="21"/>
      <c r="U224" s="21"/>
      <c r="V224" s="21"/>
    </row>
    <row r="225" spans="1:22" ht="15.75" customHeight="1" x14ac:dyDescent="0.25">
      <c r="A225" s="21"/>
      <c r="B225" s="21"/>
      <c r="C225" s="21"/>
      <c r="D225" s="21"/>
      <c r="E225" s="21"/>
      <c r="F225" s="21"/>
      <c r="G225" s="21"/>
      <c r="H225" s="21"/>
      <c r="I225" s="21"/>
      <c r="J225" s="21"/>
      <c r="K225" s="21"/>
      <c r="L225" s="21"/>
      <c r="M225" s="21"/>
      <c r="N225" s="21"/>
      <c r="O225" s="21"/>
      <c r="P225" s="21"/>
      <c r="Q225" s="21"/>
      <c r="R225" s="21"/>
      <c r="S225" s="21"/>
      <c r="T225" s="21"/>
      <c r="U225" s="21"/>
      <c r="V225" s="21"/>
    </row>
    <row r="226" spans="1:22" ht="15.75" customHeight="1" x14ac:dyDescent="0.25">
      <c r="A226" s="21"/>
      <c r="B226" s="21"/>
      <c r="C226" s="21"/>
      <c r="D226" s="21"/>
      <c r="E226" s="21"/>
      <c r="F226" s="21"/>
      <c r="G226" s="21"/>
      <c r="H226" s="21"/>
      <c r="I226" s="21"/>
      <c r="J226" s="21"/>
      <c r="K226" s="21"/>
      <c r="L226" s="21"/>
      <c r="M226" s="21"/>
      <c r="N226" s="21"/>
      <c r="O226" s="21"/>
      <c r="P226" s="21"/>
      <c r="Q226" s="21"/>
      <c r="R226" s="21"/>
      <c r="S226" s="21"/>
      <c r="T226" s="21"/>
      <c r="U226" s="21"/>
      <c r="V226" s="21"/>
    </row>
    <row r="227" spans="1:22" ht="15.75" customHeight="1" x14ac:dyDescent="0.25">
      <c r="A227" s="21"/>
      <c r="B227" s="21"/>
      <c r="C227" s="21"/>
      <c r="D227" s="21"/>
      <c r="E227" s="21"/>
      <c r="F227" s="21"/>
      <c r="G227" s="21"/>
      <c r="H227" s="21"/>
      <c r="I227" s="21"/>
      <c r="J227" s="21"/>
      <c r="K227" s="21"/>
      <c r="L227" s="21"/>
      <c r="M227" s="21"/>
      <c r="N227" s="21"/>
      <c r="O227" s="21"/>
      <c r="P227" s="21"/>
      <c r="Q227" s="21"/>
      <c r="R227" s="21"/>
      <c r="S227" s="21"/>
      <c r="T227" s="21"/>
      <c r="U227" s="21"/>
      <c r="V227" s="21"/>
    </row>
    <row r="228" spans="1:22" ht="15.75" customHeight="1" x14ac:dyDescent="0.25">
      <c r="A228" s="21"/>
      <c r="B228" s="21"/>
      <c r="C228" s="21"/>
      <c r="D228" s="21"/>
      <c r="E228" s="21"/>
      <c r="F228" s="21"/>
      <c r="G228" s="21"/>
      <c r="H228" s="21"/>
      <c r="I228" s="21"/>
      <c r="J228" s="21"/>
      <c r="K228" s="21"/>
      <c r="L228" s="21"/>
      <c r="M228" s="21"/>
      <c r="N228" s="21"/>
      <c r="O228" s="21"/>
      <c r="P228" s="21"/>
      <c r="Q228" s="21"/>
      <c r="R228" s="21"/>
      <c r="S228" s="21"/>
      <c r="T228" s="21"/>
      <c r="U228" s="21"/>
      <c r="V228" s="21"/>
    </row>
    <row r="229" spans="1:22" ht="15.75" customHeight="1" x14ac:dyDescent="0.25">
      <c r="A229" s="21"/>
      <c r="B229" s="21"/>
      <c r="C229" s="21"/>
      <c r="D229" s="21"/>
      <c r="E229" s="21"/>
      <c r="F229" s="21"/>
      <c r="G229" s="21"/>
      <c r="H229" s="21"/>
      <c r="I229" s="21"/>
      <c r="J229" s="21"/>
      <c r="K229" s="21"/>
      <c r="L229" s="21"/>
      <c r="M229" s="21"/>
      <c r="N229" s="21"/>
      <c r="O229" s="21"/>
      <c r="P229" s="21"/>
      <c r="Q229" s="21"/>
      <c r="R229" s="21"/>
      <c r="S229" s="21"/>
      <c r="T229" s="21"/>
      <c r="U229" s="21"/>
      <c r="V229" s="21"/>
    </row>
    <row r="230" spans="1:22" ht="15.75" customHeight="1" x14ac:dyDescent="0.25">
      <c r="A230" s="21"/>
      <c r="B230" s="21"/>
      <c r="C230" s="21"/>
      <c r="D230" s="21"/>
      <c r="E230" s="21"/>
      <c r="F230" s="21"/>
      <c r="G230" s="21"/>
      <c r="H230" s="21"/>
      <c r="I230" s="21"/>
      <c r="J230" s="21"/>
      <c r="K230" s="21"/>
      <c r="L230" s="21"/>
      <c r="M230" s="21"/>
      <c r="N230" s="21"/>
      <c r="O230" s="21"/>
      <c r="P230" s="21"/>
      <c r="Q230" s="21"/>
      <c r="R230" s="21"/>
      <c r="S230" s="21"/>
      <c r="T230" s="21"/>
      <c r="U230" s="21"/>
      <c r="V230" s="21"/>
    </row>
    <row r="231" spans="1:22" ht="15.75" customHeight="1" x14ac:dyDescent="0.25">
      <c r="A231" s="21"/>
      <c r="B231" s="21"/>
      <c r="C231" s="21"/>
      <c r="D231" s="21"/>
      <c r="E231" s="21"/>
      <c r="F231" s="21"/>
      <c r="G231" s="21"/>
      <c r="H231" s="21"/>
      <c r="I231" s="21"/>
      <c r="J231" s="21"/>
      <c r="K231" s="21"/>
      <c r="L231" s="21"/>
      <c r="M231" s="21"/>
      <c r="N231" s="21"/>
      <c r="O231" s="21"/>
      <c r="P231" s="21"/>
      <c r="Q231" s="21"/>
      <c r="R231" s="21"/>
      <c r="S231" s="21"/>
      <c r="T231" s="21"/>
      <c r="U231" s="21"/>
      <c r="V231" s="21"/>
    </row>
    <row r="232" spans="1:22" ht="15.75" customHeight="1" x14ac:dyDescent="0.25">
      <c r="A232" s="21"/>
      <c r="B232" s="21"/>
      <c r="C232" s="21"/>
      <c r="D232" s="21"/>
      <c r="E232" s="21"/>
      <c r="F232" s="21"/>
      <c r="G232" s="21"/>
      <c r="H232" s="21"/>
      <c r="I232" s="21"/>
      <c r="J232" s="21"/>
      <c r="K232" s="21"/>
      <c r="L232" s="21"/>
      <c r="M232" s="21"/>
      <c r="N232" s="21"/>
      <c r="O232" s="21"/>
      <c r="P232" s="21"/>
      <c r="Q232" s="21"/>
      <c r="R232" s="21"/>
      <c r="S232" s="21"/>
      <c r="T232" s="21"/>
      <c r="U232" s="21"/>
      <c r="V232" s="21"/>
    </row>
    <row r="233" spans="1:22" ht="15.75" customHeight="1" x14ac:dyDescent="0.25">
      <c r="A233" s="21"/>
      <c r="B233" s="21"/>
      <c r="C233" s="21"/>
      <c r="D233" s="21"/>
      <c r="E233" s="21"/>
      <c r="F233" s="21"/>
      <c r="G233" s="21"/>
      <c r="H233" s="21"/>
      <c r="I233" s="21"/>
      <c r="J233" s="21"/>
      <c r="K233" s="21"/>
      <c r="L233" s="21"/>
      <c r="M233" s="21"/>
      <c r="N233" s="21"/>
      <c r="O233" s="21"/>
      <c r="P233" s="21"/>
      <c r="Q233" s="21"/>
      <c r="R233" s="21"/>
      <c r="S233" s="21"/>
      <c r="T233" s="21"/>
      <c r="U233" s="21"/>
      <c r="V233" s="21"/>
    </row>
    <row r="234" spans="1:22" ht="15.75" customHeight="1" x14ac:dyDescent="0.25">
      <c r="A234" s="21"/>
      <c r="B234" s="21"/>
      <c r="C234" s="21"/>
      <c r="D234" s="21"/>
      <c r="E234" s="21"/>
      <c r="F234" s="21"/>
      <c r="G234" s="21"/>
      <c r="H234" s="21"/>
      <c r="I234" s="21"/>
      <c r="J234" s="21"/>
      <c r="K234" s="21"/>
      <c r="L234" s="21"/>
      <c r="M234" s="21"/>
      <c r="N234" s="21"/>
      <c r="O234" s="21"/>
      <c r="P234" s="21"/>
      <c r="Q234" s="21"/>
      <c r="R234" s="21"/>
      <c r="S234" s="21"/>
      <c r="T234" s="21"/>
      <c r="U234" s="21"/>
      <c r="V234" s="21"/>
    </row>
    <row r="235" spans="1:22" ht="15.75" customHeight="1" x14ac:dyDescent="0.25">
      <c r="A235" s="21"/>
      <c r="B235" s="21"/>
      <c r="C235" s="21"/>
      <c r="D235" s="21"/>
      <c r="E235" s="21"/>
      <c r="F235" s="21"/>
      <c r="G235" s="21"/>
      <c r="H235" s="21"/>
      <c r="I235" s="21"/>
      <c r="J235" s="21"/>
      <c r="K235" s="21"/>
      <c r="L235" s="21"/>
      <c r="M235" s="21"/>
      <c r="N235" s="21"/>
      <c r="O235" s="21"/>
      <c r="P235" s="21"/>
      <c r="Q235" s="21"/>
      <c r="R235" s="21"/>
      <c r="S235" s="21"/>
      <c r="T235" s="21"/>
      <c r="U235" s="21"/>
      <c r="V235" s="21"/>
    </row>
    <row r="236" spans="1:22" ht="15.75" customHeight="1" x14ac:dyDescent="0.25"/>
    <row r="237" spans="1:22" ht="15.75" customHeight="1" x14ac:dyDescent="0.25"/>
    <row r="238" spans="1:22" ht="15.75" customHeight="1" x14ac:dyDescent="0.25"/>
    <row r="239" spans="1:22" ht="15.75" customHeight="1" x14ac:dyDescent="0.25"/>
    <row r="240" spans="1:22"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sheetData>
  <mergeCells count="1">
    <mergeCell ref="G3:G9"/>
  </mergeCells>
  <pageMargins left="0.51180555555555596" right="0.51180555555555596" top="0.78749999999999998" bottom="0.78749999999999998" header="0.511811023622047" footer="0.511811023622047"/>
  <pageSetup paperSize="9" orientation="portrait" horizontalDpi="300" verticalDpi="30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46E30D-E0F3-4409-9C50-D5B07D07B7AE}">
  <sheetPr>
    <tabColor rgb="FFFF0000"/>
  </sheetPr>
  <dimension ref="A1:D86"/>
  <sheetViews>
    <sheetView zoomScaleNormal="100" workbookViewId="0">
      <selection sqref="A1:D1"/>
    </sheetView>
  </sheetViews>
  <sheetFormatPr defaultColWidth="0" defaultRowHeight="12" zeroHeight="1" x14ac:dyDescent="0.2"/>
  <cols>
    <col min="1" max="1" width="5.85546875" style="89" customWidth="1"/>
    <col min="2" max="2" width="83.28515625" style="89" customWidth="1"/>
    <col min="3" max="3" width="12.42578125" style="89" customWidth="1"/>
    <col min="4" max="4" width="15.42578125" style="89" customWidth="1"/>
    <col min="5" max="5" width="9.140625" style="89" hidden="1" customWidth="1"/>
    <col min="6" max="16384" width="9.140625" style="89" hidden="1"/>
  </cols>
  <sheetData>
    <row r="1" spans="1:4" ht="18.75" thickBot="1" x14ac:dyDescent="0.25">
      <c r="A1" s="319" t="str">
        <f>Perfis!B25</f>
        <v>Cientista de Dados Pleno</v>
      </c>
      <c r="B1" s="294"/>
      <c r="C1" s="294"/>
      <c r="D1" s="295"/>
    </row>
    <row r="2" spans="1:4" x14ac:dyDescent="0.2">
      <c r="A2" s="136"/>
      <c r="B2" s="136"/>
      <c r="C2" s="136"/>
      <c r="D2" s="136"/>
    </row>
    <row r="3" spans="1:4" ht="18" x14ac:dyDescent="0.2">
      <c r="A3" s="313" t="s">
        <v>95</v>
      </c>
      <c r="B3" s="314"/>
      <c r="C3" s="314"/>
      <c r="D3" s="315"/>
    </row>
    <row r="4" spans="1:4" x14ac:dyDescent="0.2">
      <c r="A4" s="305" t="s">
        <v>96</v>
      </c>
      <c r="B4" s="306"/>
      <c r="C4" s="306"/>
      <c r="D4" s="307"/>
    </row>
    <row r="5" spans="1:4" x14ac:dyDescent="0.2">
      <c r="A5" s="107">
        <v>1</v>
      </c>
      <c r="B5" s="108" t="s">
        <v>97</v>
      </c>
      <c r="C5" s="109"/>
      <c r="D5" s="107" t="s">
        <v>98</v>
      </c>
    </row>
    <row r="6" spans="1:4" x14ac:dyDescent="0.2">
      <c r="A6" s="70" t="s">
        <v>99</v>
      </c>
      <c r="B6" s="71" t="s">
        <v>100</v>
      </c>
      <c r="C6" s="72">
        <v>1</v>
      </c>
      <c r="D6" s="85">
        <f>_xlfn.XLOOKUP(A1,Perfis!B3:B35,Perfis!C3:C35)</f>
        <v>0</v>
      </c>
    </row>
    <row r="7" spans="1:4" x14ac:dyDescent="0.2">
      <c r="A7" s="86" t="s">
        <v>101</v>
      </c>
      <c r="B7" s="110"/>
      <c r="C7" s="111"/>
      <c r="D7" s="88">
        <f>SUM(D6)</f>
        <v>0</v>
      </c>
    </row>
    <row r="8" spans="1:4" x14ac:dyDescent="0.2">
      <c r="A8" s="73"/>
      <c r="B8" s="74"/>
      <c r="C8" s="75"/>
      <c r="D8" s="76"/>
    </row>
    <row r="9" spans="1:4" x14ac:dyDescent="0.2">
      <c r="A9" s="305" t="s">
        <v>102</v>
      </c>
      <c r="B9" s="306"/>
      <c r="C9" s="306"/>
      <c r="D9" s="307"/>
    </row>
    <row r="10" spans="1:4" x14ac:dyDescent="0.2">
      <c r="A10" s="316" t="s">
        <v>103</v>
      </c>
      <c r="B10" s="317"/>
      <c r="C10" s="317"/>
      <c r="D10" s="318"/>
    </row>
    <row r="11" spans="1:4" x14ac:dyDescent="0.2">
      <c r="A11" s="112" t="s">
        <v>104</v>
      </c>
      <c r="B11" s="108" t="s">
        <v>97</v>
      </c>
      <c r="C11" s="113" t="s">
        <v>105</v>
      </c>
      <c r="D11" s="112" t="s">
        <v>98</v>
      </c>
    </row>
    <row r="12" spans="1:4" x14ac:dyDescent="0.2">
      <c r="A12" s="77" t="s">
        <v>99</v>
      </c>
      <c r="B12" s="78" t="s">
        <v>106</v>
      </c>
      <c r="C12" s="79">
        <v>8.3333333333333329E-2</v>
      </c>
      <c r="D12" s="114">
        <f>C12*$D$7</f>
        <v>0</v>
      </c>
    </row>
    <row r="13" spans="1:4" x14ac:dyDescent="0.2">
      <c r="A13" s="77" t="s">
        <v>107</v>
      </c>
      <c r="B13" s="78" t="s">
        <v>108</v>
      </c>
      <c r="C13" s="79">
        <v>7.7777777777777779E-2</v>
      </c>
      <c r="D13" s="114">
        <f>C13*$D$7</f>
        <v>0</v>
      </c>
    </row>
    <row r="14" spans="1:4" x14ac:dyDescent="0.2">
      <c r="A14" s="299" t="s">
        <v>109</v>
      </c>
      <c r="B14" s="300"/>
      <c r="C14" s="80">
        <f>SUM(C12:C13)</f>
        <v>0.16111111111111109</v>
      </c>
      <c r="D14" s="88">
        <f>SUM(D12:D13)</f>
        <v>0</v>
      </c>
    </row>
    <row r="15" spans="1:4" x14ac:dyDescent="0.2">
      <c r="A15" s="73"/>
      <c r="B15" s="74"/>
      <c r="C15" s="95"/>
      <c r="D15" s="76"/>
    </row>
    <row r="16" spans="1:4" x14ac:dyDescent="0.2">
      <c r="A16" s="316" t="s">
        <v>110</v>
      </c>
      <c r="B16" s="317"/>
      <c r="C16" s="317"/>
      <c r="D16" s="318"/>
    </row>
    <row r="17" spans="1:4" x14ac:dyDescent="0.2">
      <c r="A17" s="112" t="s">
        <v>111</v>
      </c>
      <c r="B17" s="108" t="s">
        <v>97</v>
      </c>
      <c r="C17" s="115" t="s">
        <v>105</v>
      </c>
      <c r="D17" s="112" t="s">
        <v>98</v>
      </c>
    </row>
    <row r="18" spans="1:4" x14ac:dyDescent="0.2">
      <c r="A18" s="77" t="s">
        <v>99</v>
      </c>
      <c r="B18" s="81" t="s">
        <v>112</v>
      </c>
      <c r="C18" s="79">
        <v>0.05</v>
      </c>
      <c r="D18" s="114">
        <f t="shared" ref="D18:D25" si="0">C18*($D$7+$D$14)</f>
        <v>0</v>
      </c>
    </row>
    <row r="19" spans="1:4" x14ac:dyDescent="0.2">
      <c r="A19" s="77" t="s">
        <v>107</v>
      </c>
      <c r="B19" s="82" t="s">
        <v>113</v>
      </c>
      <c r="C19" s="79">
        <v>2.5000000000000001E-2</v>
      </c>
      <c r="D19" s="114">
        <f t="shared" si="0"/>
        <v>0</v>
      </c>
    </row>
    <row r="20" spans="1:4" x14ac:dyDescent="0.2">
      <c r="A20" s="77" t="s">
        <v>114</v>
      </c>
      <c r="B20" s="82" t="s">
        <v>115</v>
      </c>
      <c r="C20" s="79">
        <v>0.03</v>
      </c>
      <c r="D20" s="114">
        <f t="shared" si="0"/>
        <v>0</v>
      </c>
    </row>
    <row r="21" spans="1:4" x14ac:dyDescent="0.2">
      <c r="A21" s="77" t="s">
        <v>116</v>
      </c>
      <c r="B21" s="82" t="s">
        <v>117</v>
      </c>
      <c r="C21" s="79">
        <v>1.4999999999999999E-2</v>
      </c>
      <c r="D21" s="114">
        <f t="shared" si="0"/>
        <v>0</v>
      </c>
    </row>
    <row r="22" spans="1:4" x14ac:dyDescent="0.2">
      <c r="A22" s="77" t="s">
        <v>118</v>
      </c>
      <c r="B22" s="82" t="s">
        <v>119</v>
      </c>
      <c r="C22" s="79">
        <v>0.01</v>
      </c>
      <c r="D22" s="114">
        <f t="shared" si="0"/>
        <v>0</v>
      </c>
    </row>
    <row r="23" spans="1:4" x14ac:dyDescent="0.2">
      <c r="A23" s="77" t="s">
        <v>120</v>
      </c>
      <c r="B23" s="78" t="s">
        <v>121</v>
      </c>
      <c r="C23" s="79">
        <v>6.0000000000000001E-3</v>
      </c>
      <c r="D23" s="114">
        <f t="shared" si="0"/>
        <v>0</v>
      </c>
    </row>
    <row r="24" spans="1:4" x14ac:dyDescent="0.2">
      <c r="A24" s="77" t="s">
        <v>122</v>
      </c>
      <c r="B24" s="82" t="s">
        <v>123</v>
      </c>
      <c r="C24" s="79">
        <v>2E-3</v>
      </c>
      <c r="D24" s="114">
        <f t="shared" si="0"/>
        <v>0</v>
      </c>
    </row>
    <row r="25" spans="1:4" x14ac:dyDescent="0.2">
      <c r="A25" s="77" t="s">
        <v>124</v>
      </c>
      <c r="B25" s="81" t="s">
        <v>125</v>
      </c>
      <c r="C25" s="79">
        <v>0.08</v>
      </c>
      <c r="D25" s="114">
        <f t="shared" si="0"/>
        <v>0</v>
      </c>
    </row>
    <row r="26" spans="1:4" x14ac:dyDescent="0.2">
      <c r="A26" s="308" t="s">
        <v>126</v>
      </c>
      <c r="B26" s="309"/>
      <c r="C26" s="117">
        <f>SUM(C18:C25)</f>
        <v>0.21800000000000003</v>
      </c>
      <c r="D26" s="118">
        <f>SUM(D18:D25)</f>
        <v>0</v>
      </c>
    </row>
    <row r="27" spans="1:4" x14ac:dyDescent="0.2">
      <c r="A27" s="73"/>
      <c r="B27" s="74"/>
      <c r="C27" s="119"/>
      <c r="D27" s="76"/>
    </row>
    <row r="28" spans="1:4" x14ac:dyDescent="0.2">
      <c r="A28" s="316" t="s">
        <v>127</v>
      </c>
      <c r="B28" s="317"/>
      <c r="C28" s="317"/>
      <c r="D28" s="318"/>
    </row>
    <row r="29" spans="1:4" x14ac:dyDescent="0.2">
      <c r="A29" s="112" t="s">
        <v>128</v>
      </c>
      <c r="B29" s="316" t="s">
        <v>97</v>
      </c>
      <c r="C29" s="318"/>
      <c r="D29" s="112" t="s">
        <v>98</v>
      </c>
    </row>
    <row r="30" spans="1:4" x14ac:dyDescent="0.2">
      <c r="A30" s="296" t="s">
        <v>99</v>
      </c>
      <c r="B30" s="83" t="s">
        <v>129</v>
      </c>
      <c r="C30" s="84"/>
      <c r="D30" s="85">
        <f>COMPOSICAO!D20*2*22</f>
        <v>242</v>
      </c>
    </row>
    <row r="31" spans="1:4" x14ac:dyDescent="0.2">
      <c r="A31" s="297"/>
      <c r="B31" s="83" t="s">
        <v>130</v>
      </c>
      <c r="C31" s="84"/>
      <c r="D31" s="85">
        <f>D6*COMPOSICAO!D21</f>
        <v>0</v>
      </c>
    </row>
    <row r="32" spans="1:4" x14ac:dyDescent="0.2">
      <c r="A32" s="298"/>
      <c r="B32" s="86" t="s">
        <v>131</v>
      </c>
      <c r="C32" s="87"/>
      <c r="D32" s="88">
        <f>IF(D30-D31&gt;0,D30-D31,0)</f>
        <v>242</v>
      </c>
    </row>
    <row r="33" spans="1:4" x14ac:dyDescent="0.2">
      <c r="A33" s="296" t="s">
        <v>107</v>
      </c>
      <c r="B33" s="83" t="s">
        <v>132</v>
      </c>
      <c r="C33" s="120"/>
      <c r="D33" s="85">
        <f>COMPOSICAO!D23*22</f>
        <v>814</v>
      </c>
    </row>
    <row r="34" spans="1:4" x14ac:dyDescent="0.2">
      <c r="A34" s="297"/>
      <c r="B34" s="83" t="s">
        <v>133</v>
      </c>
      <c r="C34" s="90">
        <v>0</v>
      </c>
      <c r="D34" s="85">
        <f>D33*C34</f>
        <v>0</v>
      </c>
    </row>
    <row r="35" spans="1:4" x14ac:dyDescent="0.2">
      <c r="A35" s="298"/>
      <c r="B35" s="86" t="s">
        <v>134</v>
      </c>
      <c r="C35" s="91"/>
      <c r="D35" s="88">
        <f>D33-D34</f>
        <v>814</v>
      </c>
    </row>
    <row r="36" spans="1:4" x14ac:dyDescent="0.2">
      <c r="A36" s="70" t="s">
        <v>114</v>
      </c>
      <c r="B36" s="83" t="s">
        <v>135</v>
      </c>
      <c r="C36" s="84"/>
      <c r="D36" s="92">
        <f>COMPOSICAO!D31</f>
        <v>184.85</v>
      </c>
    </row>
    <row r="37" spans="1:4" x14ac:dyDescent="0.2">
      <c r="A37" s="86" t="s">
        <v>136</v>
      </c>
      <c r="B37" s="110"/>
      <c r="C37" s="111"/>
      <c r="D37" s="88">
        <f>SUM(D32,D35,D36)</f>
        <v>1240.8499999999999</v>
      </c>
    </row>
    <row r="38" spans="1:4" x14ac:dyDescent="0.2">
      <c r="A38" s="73"/>
      <c r="B38" s="74"/>
      <c r="C38" s="75"/>
      <c r="D38" s="76"/>
    </row>
    <row r="39" spans="1:4" x14ac:dyDescent="0.2">
      <c r="A39" s="112">
        <v>2</v>
      </c>
      <c r="B39" s="121" t="s">
        <v>137</v>
      </c>
      <c r="C39" s="122"/>
      <c r="D39" s="112" t="s">
        <v>98</v>
      </c>
    </row>
    <row r="40" spans="1:4" x14ac:dyDescent="0.2">
      <c r="A40" s="70" t="s">
        <v>104</v>
      </c>
      <c r="B40" s="83" t="s">
        <v>138</v>
      </c>
      <c r="C40" s="123"/>
      <c r="D40" s="85">
        <f>D14</f>
        <v>0</v>
      </c>
    </row>
    <row r="41" spans="1:4" x14ac:dyDescent="0.2">
      <c r="A41" s="70" t="s">
        <v>111</v>
      </c>
      <c r="B41" s="83" t="s">
        <v>139</v>
      </c>
      <c r="C41" s="123"/>
      <c r="D41" s="85">
        <f>D26</f>
        <v>0</v>
      </c>
    </row>
    <row r="42" spans="1:4" x14ac:dyDescent="0.2">
      <c r="A42" s="70" t="s">
        <v>128</v>
      </c>
      <c r="B42" s="83" t="s">
        <v>140</v>
      </c>
      <c r="C42" s="123"/>
      <c r="D42" s="85">
        <f>D37</f>
        <v>1240.8499999999999</v>
      </c>
    </row>
    <row r="43" spans="1:4" x14ac:dyDescent="0.2">
      <c r="A43" s="299" t="s">
        <v>141</v>
      </c>
      <c r="B43" s="304"/>
      <c r="C43" s="124"/>
      <c r="D43" s="88">
        <f>SUM(D40:D42)</f>
        <v>1240.8499999999999</v>
      </c>
    </row>
    <row r="44" spans="1:4" x14ac:dyDescent="0.2">
      <c r="A44" s="73"/>
      <c r="B44" s="74"/>
      <c r="C44" s="75"/>
      <c r="D44" s="76"/>
    </row>
    <row r="45" spans="1:4" x14ac:dyDescent="0.2">
      <c r="A45" s="305" t="s">
        <v>142</v>
      </c>
      <c r="B45" s="306"/>
      <c r="C45" s="306"/>
      <c r="D45" s="307"/>
    </row>
    <row r="46" spans="1:4" x14ac:dyDescent="0.2">
      <c r="A46" s="112">
        <v>3</v>
      </c>
      <c r="B46" s="108" t="s">
        <v>97</v>
      </c>
      <c r="C46" s="125" t="s">
        <v>105</v>
      </c>
      <c r="D46" s="112" t="s">
        <v>98</v>
      </c>
    </row>
    <row r="47" spans="1:4" x14ac:dyDescent="0.2">
      <c r="A47" s="70" t="s">
        <v>99</v>
      </c>
      <c r="B47" s="83" t="s">
        <v>143</v>
      </c>
      <c r="C47" s="93">
        <v>4.1666666666666666E-3</v>
      </c>
      <c r="D47" s="114">
        <f t="shared" ref="D47:D52" si="1">C47*$D$7</f>
        <v>0</v>
      </c>
    </row>
    <row r="48" spans="1:4" x14ac:dyDescent="0.2">
      <c r="A48" s="70" t="s">
        <v>107</v>
      </c>
      <c r="B48" s="83" t="s">
        <v>144</v>
      </c>
      <c r="C48" s="93">
        <v>3.3333333333333332E-4</v>
      </c>
      <c r="D48" s="114">
        <f t="shared" si="1"/>
        <v>0</v>
      </c>
    </row>
    <row r="49" spans="1:4" x14ac:dyDescent="0.2">
      <c r="A49" s="77" t="s">
        <v>114</v>
      </c>
      <c r="B49" s="78" t="s">
        <v>145</v>
      </c>
      <c r="C49" s="93">
        <v>3.4399999999999993E-2</v>
      </c>
      <c r="D49" s="114">
        <f t="shared" si="1"/>
        <v>0</v>
      </c>
    </row>
    <row r="50" spans="1:4" x14ac:dyDescent="0.2">
      <c r="A50" s="70" t="s">
        <v>116</v>
      </c>
      <c r="B50" s="83" t="s">
        <v>146</v>
      </c>
      <c r="C50" s="93">
        <v>1.2444444444444444E-2</v>
      </c>
      <c r="D50" s="114">
        <f t="shared" si="1"/>
        <v>0</v>
      </c>
    </row>
    <row r="51" spans="1:4" x14ac:dyDescent="0.2">
      <c r="A51" s="70" t="s">
        <v>118</v>
      </c>
      <c r="B51" s="83" t="s">
        <v>147</v>
      </c>
      <c r="C51" s="93">
        <v>4.5631999999999999E-3</v>
      </c>
      <c r="D51" s="114">
        <f t="shared" si="1"/>
        <v>0</v>
      </c>
    </row>
    <row r="52" spans="1:4" x14ac:dyDescent="0.2">
      <c r="A52" s="70" t="s">
        <v>120</v>
      </c>
      <c r="B52" s="83" t="s">
        <v>148</v>
      </c>
      <c r="C52" s="93">
        <v>3.9680000000000005E-4</v>
      </c>
      <c r="D52" s="114">
        <f t="shared" si="1"/>
        <v>0</v>
      </c>
    </row>
    <row r="53" spans="1:4" x14ac:dyDescent="0.2">
      <c r="A53" s="299" t="s">
        <v>149</v>
      </c>
      <c r="B53" s="300"/>
      <c r="C53" s="94">
        <f>SUM(C47:C52)</f>
        <v>5.6304444444444435E-2</v>
      </c>
      <c r="D53" s="88">
        <f>SUM(D47:D52)</f>
        <v>0</v>
      </c>
    </row>
    <row r="54" spans="1:4" x14ac:dyDescent="0.2">
      <c r="A54" s="73"/>
      <c r="B54" s="74"/>
      <c r="C54" s="95"/>
      <c r="D54" s="76"/>
    </row>
    <row r="55" spans="1:4" x14ac:dyDescent="0.2">
      <c r="A55" s="305" t="s">
        <v>150</v>
      </c>
      <c r="B55" s="306"/>
      <c r="C55" s="306"/>
      <c r="D55" s="307"/>
    </row>
    <row r="56" spans="1:4" x14ac:dyDescent="0.2">
      <c r="A56" s="112">
        <v>4</v>
      </c>
      <c r="B56" s="108" t="s">
        <v>97</v>
      </c>
      <c r="C56" s="125" t="s">
        <v>105</v>
      </c>
      <c r="D56" s="112" t="s">
        <v>98</v>
      </c>
    </row>
    <row r="57" spans="1:4" x14ac:dyDescent="0.2">
      <c r="A57" s="299" t="s">
        <v>151</v>
      </c>
      <c r="B57" s="300"/>
      <c r="C57" s="96">
        <v>0</v>
      </c>
      <c r="D57" s="126">
        <v>0</v>
      </c>
    </row>
    <row r="58" spans="1:4" x14ac:dyDescent="0.2">
      <c r="A58" s="73"/>
      <c r="B58" s="74"/>
      <c r="C58" s="95"/>
      <c r="D58" s="76"/>
    </row>
    <row r="59" spans="1:4" x14ac:dyDescent="0.2">
      <c r="A59" s="305" t="s">
        <v>152</v>
      </c>
      <c r="B59" s="306"/>
      <c r="C59" s="306"/>
      <c r="D59" s="307"/>
    </row>
    <row r="60" spans="1:4" x14ac:dyDescent="0.2">
      <c r="A60" s="112">
        <v>5</v>
      </c>
      <c r="B60" s="127" t="s">
        <v>97</v>
      </c>
      <c r="C60" s="128"/>
      <c r="D60" s="129" t="s">
        <v>98</v>
      </c>
    </row>
    <row r="61" spans="1:4" x14ac:dyDescent="0.2">
      <c r="A61" s="86" t="s">
        <v>153</v>
      </c>
      <c r="B61" s="110"/>
      <c r="C61" s="87"/>
      <c r="D61" s="130">
        <v>0</v>
      </c>
    </row>
    <row r="62" spans="1:4" x14ac:dyDescent="0.2">
      <c r="A62" s="73"/>
      <c r="B62" s="74"/>
      <c r="C62" s="97"/>
      <c r="D62" s="76"/>
    </row>
    <row r="63" spans="1:4" x14ac:dyDescent="0.2">
      <c r="A63" s="305" t="s">
        <v>154</v>
      </c>
      <c r="B63" s="306"/>
      <c r="C63" s="306"/>
      <c r="D63" s="307"/>
    </row>
    <row r="64" spans="1:4" x14ac:dyDescent="0.2">
      <c r="A64" s="112">
        <v>6</v>
      </c>
      <c r="B64" s="108" t="s">
        <v>97</v>
      </c>
      <c r="C64" s="131" t="s">
        <v>105</v>
      </c>
      <c r="D64" s="112" t="s">
        <v>98</v>
      </c>
    </row>
    <row r="65" spans="1:4" x14ac:dyDescent="0.2">
      <c r="A65" s="98" t="s">
        <v>99</v>
      </c>
      <c r="B65" s="99" t="s">
        <v>155</v>
      </c>
      <c r="C65" s="100">
        <v>0.05</v>
      </c>
      <c r="D65" s="88">
        <f>C65*$D$81</f>
        <v>62.042499999999997</v>
      </c>
    </row>
    <row r="66" spans="1:4" x14ac:dyDescent="0.2">
      <c r="A66" s="98" t="s">
        <v>107</v>
      </c>
      <c r="B66" s="99" t="s">
        <v>156</v>
      </c>
      <c r="C66" s="100">
        <v>0.1</v>
      </c>
      <c r="D66" s="88">
        <f>C66*($D$81+$D$65)</f>
        <v>130.28925000000001</v>
      </c>
    </row>
    <row r="67" spans="1:4" x14ac:dyDescent="0.2">
      <c r="A67" s="98" t="s">
        <v>114</v>
      </c>
      <c r="B67" s="99" t="s">
        <v>157</v>
      </c>
      <c r="C67" s="100">
        <v>9.2499999999999999E-2</v>
      </c>
      <c r="D67" s="88">
        <f>((D65+D66+D81)/(1-C67))-(D65+D66+D81)</f>
        <v>146.08188636363639</v>
      </c>
    </row>
    <row r="68" spans="1:4" x14ac:dyDescent="0.2">
      <c r="A68" s="77" t="s">
        <v>158</v>
      </c>
      <c r="B68" s="101" t="s">
        <v>159</v>
      </c>
      <c r="C68" s="93">
        <v>6.4999999999999997E-3</v>
      </c>
      <c r="D68" s="88">
        <f>C68*$D$83</f>
        <v>0</v>
      </c>
    </row>
    <row r="69" spans="1:4" x14ac:dyDescent="0.2">
      <c r="A69" s="77" t="s">
        <v>160</v>
      </c>
      <c r="B69" s="101" t="s">
        <v>161</v>
      </c>
      <c r="C69" s="93">
        <v>0.03</v>
      </c>
      <c r="D69" s="88">
        <f>C69*$D$83</f>
        <v>0</v>
      </c>
    </row>
    <row r="70" spans="1:4" x14ac:dyDescent="0.2">
      <c r="A70" s="70" t="s">
        <v>162</v>
      </c>
      <c r="B70" s="71" t="s">
        <v>163</v>
      </c>
      <c r="C70" s="93">
        <v>0.02</v>
      </c>
      <c r="D70" s="88">
        <f>C70*$D$83</f>
        <v>0</v>
      </c>
    </row>
    <row r="71" spans="1:4" x14ac:dyDescent="0.2">
      <c r="A71" s="70" t="s">
        <v>164</v>
      </c>
      <c r="B71" s="102" t="s">
        <v>165</v>
      </c>
      <c r="C71" s="93">
        <v>3.5999999999999997E-2</v>
      </c>
      <c r="D71" s="88">
        <f>C71*$D$83</f>
        <v>0</v>
      </c>
    </row>
    <row r="72" spans="1:4" x14ac:dyDescent="0.2">
      <c r="A72" s="299" t="s">
        <v>166</v>
      </c>
      <c r="B72" s="300"/>
      <c r="C72" s="96">
        <f>SUM(C65:C67)</f>
        <v>0.24250000000000002</v>
      </c>
      <c r="D72" s="88">
        <f>SUM(D65:D67)</f>
        <v>338.41363636363639</v>
      </c>
    </row>
    <row r="73" spans="1:4" x14ac:dyDescent="0.2">
      <c r="A73" s="73"/>
      <c r="B73" s="74"/>
      <c r="C73" s="75"/>
      <c r="D73" s="76"/>
    </row>
    <row r="74" spans="1:4" x14ac:dyDescent="0.2">
      <c r="A74" s="301" t="s">
        <v>167</v>
      </c>
      <c r="B74" s="302"/>
      <c r="C74" s="302"/>
      <c r="D74" s="303"/>
    </row>
    <row r="75" spans="1:4" x14ac:dyDescent="0.2">
      <c r="A75" s="116" t="s">
        <v>168</v>
      </c>
      <c r="B75" s="132"/>
      <c r="C75" s="133"/>
      <c r="D75" s="112" t="s">
        <v>98</v>
      </c>
    </row>
    <row r="76" spans="1:4" x14ac:dyDescent="0.2">
      <c r="A76" s="70">
        <v>1</v>
      </c>
      <c r="B76" s="103" t="s">
        <v>169</v>
      </c>
      <c r="C76" s="104"/>
      <c r="D76" s="85">
        <f>D7</f>
        <v>0</v>
      </c>
    </row>
    <row r="77" spans="1:4" x14ac:dyDescent="0.2">
      <c r="A77" s="70">
        <v>2</v>
      </c>
      <c r="B77" s="103" t="s">
        <v>170</v>
      </c>
      <c r="C77" s="104"/>
      <c r="D77" s="85">
        <f>D43</f>
        <v>1240.8499999999999</v>
      </c>
    </row>
    <row r="78" spans="1:4" x14ac:dyDescent="0.2">
      <c r="A78" s="70">
        <v>3</v>
      </c>
      <c r="B78" s="103" t="s">
        <v>171</v>
      </c>
      <c r="C78" s="104"/>
      <c r="D78" s="85">
        <f>D53</f>
        <v>0</v>
      </c>
    </row>
    <row r="79" spans="1:4" x14ac:dyDescent="0.2">
      <c r="A79" s="70">
        <v>4</v>
      </c>
      <c r="B79" s="103" t="s">
        <v>172</v>
      </c>
      <c r="C79" s="104"/>
      <c r="D79" s="85">
        <v>0</v>
      </c>
    </row>
    <row r="80" spans="1:4" x14ac:dyDescent="0.2">
      <c r="A80" s="70">
        <v>5</v>
      </c>
      <c r="B80" s="103" t="s">
        <v>173</v>
      </c>
      <c r="C80" s="104"/>
      <c r="D80" s="85">
        <v>0</v>
      </c>
    </row>
    <row r="81" spans="1:4" x14ac:dyDescent="0.2">
      <c r="A81" s="134" t="s">
        <v>174</v>
      </c>
      <c r="B81" s="110"/>
      <c r="C81" s="111"/>
      <c r="D81" s="88">
        <f>SUM(D76:D80)</f>
        <v>1240.8499999999999</v>
      </c>
    </row>
    <row r="82" spans="1:4" x14ac:dyDescent="0.2">
      <c r="A82" s="70">
        <v>6</v>
      </c>
      <c r="B82" s="103" t="s">
        <v>175</v>
      </c>
      <c r="C82" s="104"/>
      <c r="D82" s="85">
        <f>D72</f>
        <v>338.41363636363639</v>
      </c>
    </row>
    <row r="83" spans="1:4" x14ac:dyDescent="0.2">
      <c r="A83" s="299" t="s">
        <v>176</v>
      </c>
      <c r="B83" s="304"/>
      <c r="C83" s="300"/>
      <c r="D83" s="135">
        <f>IF(D7=0,0,SUM(D81:D82))</f>
        <v>0</v>
      </c>
    </row>
    <row r="84" spans="1:4" x14ac:dyDescent="0.2">
      <c r="C84" s="105" t="s">
        <v>177</v>
      </c>
      <c r="D84" s="106" t="e">
        <f>ROUNDUP(D83/D76,2)</f>
        <v>#DIV/0!</v>
      </c>
    </row>
    <row r="85" spans="1:4" x14ac:dyDescent="0.2"/>
    <row r="86" spans="1:4" hidden="1" x14ac:dyDescent="0.2">
      <c r="D86" s="137"/>
    </row>
  </sheetData>
  <mergeCells count="22">
    <mergeCell ref="B29:C29"/>
    <mergeCell ref="A30:A32"/>
    <mergeCell ref="A63:D63"/>
    <mergeCell ref="A33:A35"/>
    <mergeCell ref="A72:B72"/>
    <mergeCell ref="A74:D74"/>
    <mergeCell ref="A83:C83"/>
    <mergeCell ref="A43:B43"/>
    <mergeCell ref="A45:D45"/>
    <mergeCell ref="A53:B53"/>
    <mergeCell ref="A55:D55"/>
    <mergeCell ref="A57:B57"/>
    <mergeCell ref="A59:D59"/>
    <mergeCell ref="A14:B14"/>
    <mergeCell ref="A16:D16"/>
    <mergeCell ref="A26:B26"/>
    <mergeCell ref="A28:D28"/>
    <mergeCell ref="A1:D1"/>
    <mergeCell ref="A3:D3"/>
    <mergeCell ref="A4:D4"/>
    <mergeCell ref="A9:D9"/>
    <mergeCell ref="A10:D10"/>
  </mergeCells>
  <conditionalFormatting sqref="B69">
    <cfRule type="expression" dxfId="10" priority="1">
      <formula>$D$81=0</formula>
    </cfRule>
  </conditionalFormatting>
  <pageMargins left="0.511811024" right="0.511811024" top="0.78740157499999996" bottom="0.78740157499999996" header="0.31496062000000002" footer="0.3149606200000000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3120EF-3449-42CB-82BA-A13F6501F38D}">
  <sheetPr>
    <tabColor rgb="FFFF0000"/>
  </sheetPr>
  <dimension ref="A1:D86"/>
  <sheetViews>
    <sheetView zoomScaleNormal="100" workbookViewId="0">
      <selection sqref="A1:D1"/>
    </sheetView>
  </sheetViews>
  <sheetFormatPr defaultColWidth="0" defaultRowHeight="12" zeroHeight="1" x14ac:dyDescent="0.2"/>
  <cols>
    <col min="1" max="1" width="5.85546875" style="89" customWidth="1"/>
    <col min="2" max="2" width="83.28515625" style="89" customWidth="1"/>
    <col min="3" max="3" width="12.42578125" style="89" customWidth="1"/>
    <col min="4" max="4" width="15.42578125" style="89" customWidth="1"/>
    <col min="5" max="5" width="9.140625" style="89" hidden="1" customWidth="1"/>
    <col min="6" max="16384" width="9.140625" style="89" hidden="1"/>
  </cols>
  <sheetData>
    <row r="1" spans="1:4" ht="18.75" thickBot="1" x14ac:dyDescent="0.25">
      <c r="A1" s="319" t="str">
        <f>Perfis!B26</f>
        <v>Cientista de Dados Sênior</v>
      </c>
      <c r="B1" s="294"/>
      <c r="C1" s="294"/>
      <c r="D1" s="295"/>
    </row>
    <row r="2" spans="1:4" x14ac:dyDescent="0.2">
      <c r="A2" s="136"/>
      <c r="B2" s="136"/>
      <c r="C2" s="136"/>
      <c r="D2" s="136"/>
    </row>
    <row r="3" spans="1:4" ht="18" x14ac:dyDescent="0.2">
      <c r="A3" s="313" t="s">
        <v>95</v>
      </c>
      <c r="B3" s="314"/>
      <c r="C3" s="314"/>
      <c r="D3" s="315"/>
    </row>
    <row r="4" spans="1:4" x14ac:dyDescent="0.2">
      <c r="A4" s="305" t="s">
        <v>96</v>
      </c>
      <c r="B4" s="306"/>
      <c r="C4" s="306"/>
      <c r="D4" s="307"/>
    </row>
    <row r="5" spans="1:4" x14ac:dyDescent="0.2">
      <c r="A5" s="107">
        <v>1</v>
      </c>
      <c r="B5" s="108" t="s">
        <v>97</v>
      </c>
      <c r="C5" s="109"/>
      <c r="D5" s="107" t="s">
        <v>98</v>
      </c>
    </row>
    <row r="6" spans="1:4" x14ac:dyDescent="0.2">
      <c r="A6" s="70" t="s">
        <v>99</v>
      </c>
      <c r="B6" s="71" t="s">
        <v>100</v>
      </c>
      <c r="C6" s="72">
        <v>1</v>
      </c>
      <c r="D6" s="85">
        <f>_xlfn.XLOOKUP(A1,Perfis!B3:B35,Perfis!C3:C35)</f>
        <v>0</v>
      </c>
    </row>
    <row r="7" spans="1:4" x14ac:dyDescent="0.2">
      <c r="A7" s="86" t="s">
        <v>101</v>
      </c>
      <c r="B7" s="110"/>
      <c r="C7" s="111"/>
      <c r="D7" s="88">
        <f>SUM(D6)</f>
        <v>0</v>
      </c>
    </row>
    <row r="8" spans="1:4" x14ac:dyDescent="0.2">
      <c r="A8" s="73"/>
      <c r="B8" s="74"/>
      <c r="C8" s="75"/>
      <c r="D8" s="76"/>
    </row>
    <row r="9" spans="1:4" x14ac:dyDescent="0.2">
      <c r="A9" s="305" t="s">
        <v>102</v>
      </c>
      <c r="B9" s="306"/>
      <c r="C9" s="306"/>
      <c r="D9" s="307"/>
    </row>
    <row r="10" spans="1:4" x14ac:dyDescent="0.2">
      <c r="A10" s="316" t="s">
        <v>103</v>
      </c>
      <c r="B10" s="317"/>
      <c r="C10" s="317"/>
      <c r="D10" s="318"/>
    </row>
    <row r="11" spans="1:4" x14ac:dyDescent="0.2">
      <c r="A11" s="112" t="s">
        <v>104</v>
      </c>
      <c r="B11" s="108" t="s">
        <v>97</v>
      </c>
      <c r="C11" s="113" t="s">
        <v>105</v>
      </c>
      <c r="D11" s="112" t="s">
        <v>98</v>
      </c>
    </row>
    <row r="12" spans="1:4" x14ac:dyDescent="0.2">
      <c r="A12" s="77" t="s">
        <v>99</v>
      </c>
      <c r="B12" s="78" t="s">
        <v>106</v>
      </c>
      <c r="C12" s="79">
        <v>8.3333333333333329E-2</v>
      </c>
      <c r="D12" s="114">
        <f>C12*$D$7</f>
        <v>0</v>
      </c>
    </row>
    <row r="13" spans="1:4" x14ac:dyDescent="0.2">
      <c r="A13" s="77" t="s">
        <v>107</v>
      </c>
      <c r="B13" s="78" t="s">
        <v>108</v>
      </c>
      <c r="C13" s="79">
        <v>7.7777777777777779E-2</v>
      </c>
      <c r="D13" s="114">
        <f>C13*$D$7</f>
        <v>0</v>
      </c>
    </row>
    <row r="14" spans="1:4" x14ac:dyDescent="0.2">
      <c r="A14" s="299" t="s">
        <v>109</v>
      </c>
      <c r="B14" s="300"/>
      <c r="C14" s="80">
        <f>SUM(C12:C13)</f>
        <v>0.16111111111111109</v>
      </c>
      <c r="D14" s="88">
        <f>SUM(D12:D13)</f>
        <v>0</v>
      </c>
    </row>
    <row r="15" spans="1:4" x14ac:dyDescent="0.2">
      <c r="A15" s="73"/>
      <c r="B15" s="74"/>
      <c r="C15" s="95"/>
      <c r="D15" s="76"/>
    </row>
    <row r="16" spans="1:4" x14ac:dyDescent="0.2">
      <c r="A16" s="316" t="s">
        <v>110</v>
      </c>
      <c r="B16" s="317"/>
      <c r="C16" s="317"/>
      <c r="D16" s="318"/>
    </row>
    <row r="17" spans="1:4" x14ac:dyDescent="0.2">
      <c r="A17" s="112" t="s">
        <v>111</v>
      </c>
      <c r="B17" s="108" t="s">
        <v>97</v>
      </c>
      <c r="C17" s="115" t="s">
        <v>105</v>
      </c>
      <c r="D17" s="112" t="s">
        <v>98</v>
      </c>
    </row>
    <row r="18" spans="1:4" x14ac:dyDescent="0.2">
      <c r="A18" s="77" t="s">
        <v>99</v>
      </c>
      <c r="B18" s="81" t="s">
        <v>112</v>
      </c>
      <c r="C18" s="79">
        <v>0.05</v>
      </c>
      <c r="D18" s="114">
        <f t="shared" ref="D18:D25" si="0">C18*($D$7+$D$14)</f>
        <v>0</v>
      </c>
    </row>
    <row r="19" spans="1:4" x14ac:dyDescent="0.2">
      <c r="A19" s="77" t="s">
        <v>107</v>
      </c>
      <c r="B19" s="82" t="s">
        <v>113</v>
      </c>
      <c r="C19" s="79">
        <v>2.5000000000000001E-2</v>
      </c>
      <c r="D19" s="114">
        <f t="shared" si="0"/>
        <v>0</v>
      </c>
    </row>
    <row r="20" spans="1:4" x14ac:dyDescent="0.2">
      <c r="A20" s="77" t="s">
        <v>114</v>
      </c>
      <c r="B20" s="82" t="s">
        <v>115</v>
      </c>
      <c r="C20" s="79">
        <v>0.03</v>
      </c>
      <c r="D20" s="114">
        <f t="shared" si="0"/>
        <v>0</v>
      </c>
    </row>
    <row r="21" spans="1:4" x14ac:dyDescent="0.2">
      <c r="A21" s="77" t="s">
        <v>116</v>
      </c>
      <c r="B21" s="82" t="s">
        <v>117</v>
      </c>
      <c r="C21" s="79">
        <v>1.4999999999999999E-2</v>
      </c>
      <c r="D21" s="114">
        <f t="shared" si="0"/>
        <v>0</v>
      </c>
    </row>
    <row r="22" spans="1:4" x14ac:dyDescent="0.2">
      <c r="A22" s="77" t="s">
        <v>118</v>
      </c>
      <c r="B22" s="82" t="s">
        <v>119</v>
      </c>
      <c r="C22" s="79">
        <v>0.01</v>
      </c>
      <c r="D22" s="114">
        <f t="shared" si="0"/>
        <v>0</v>
      </c>
    </row>
    <row r="23" spans="1:4" x14ac:dyDescent="0.2">
      <c r="A23" s="77" t="s">
        <v>120</v>
      </c>
      <c r="B23" s="78" t="s">
        <v>121</v>
      </c>
      <c r="C23" s="79">
        <v>6.0000000000000001E-3</v>
      </c>
      <c r="D23" s="114">
        <f t="shared" si="0"/>
        <v>0</v>
      </c>
    </row>
    <row r="24" spans="1:4" x14ac:dyDescent="0.2">
      <c r="A24" s="77" t="s">
        <v>122</v>
      </c>
      <c r="B24" s="82" t="s">
        <v>123</v>
      </c>
      <c r="C24" s="79">
        <v>2E-3</v>
      </c>
      <c r="D24" s="114">
        <f t="shared" si="0"/>
        <v>0</v>
      </c>
    </row>
    <row r="25" spans="1:4" x14ac:dyDescent="0.2">
      <c r="A25" s="77" t="s">
        <v>124</v>
      </c>
      <c r="B25" s="81" t="s">
        <v>125</v>
      </c>
      <c r="C25" s="79">
        <v>0.08</v>
      </c>
      <c r="D25" s="114">
        <f t="shared" si="0"/>
        <v>0</v>
      </c>
    </row>
    <row r="26" spans="1:4" x14ac:dyDescent="0.2">
      <c r="A26" s="308" t="s">
        <v>126</v>
      </c>
      <c r="B26" s="309"/>
      <c r="C26" s="117">
        <f>SUM(C18:C25)</f>
        <v>0.21800000000000003</v>
      </c>
      <c r="D26" s="118">
        <f>SUM(D18:D25)</f>
        <v>0</v>
      </c>
    </row>
    <row r="27" spans="1:4" x14ac:dyDescent="0.2">
      <c r="A27" s="73"/>
      <c r="B27" s="74"/>
      <c r="C27" s="119"/>
      <c r="D27" s="76"/>
    </row>
    <row r="28" spans="1:4" x14ac:dyDescent="0.2">
      <c r="A28" s="316" t="s">
        <v>127</v>
      </c>
      <c r="B28" s="317"/>
      <c r="C28" s="317"/>
      <c r="D28" s="318"/>
    </row>
    <row r="29" spans="1:4" x14ac:dyDescent="0.2">
      <c r="A29" s="112" t="s">
        <v>128</v>
      </c>
      <c r="B29" s="316" t="s">
        <v>97</v>
      </c>
      <c r="C29" s="318"/>
      <c r="D29" s="112" t="s">
        <v>98</v>
      </c>
    </row>
    <row r="30" spans="1:4" x14ac:dyDescent="0.2">
      <c r="A30" s="296" t="s">
        <v>99</v>
      </c>
      <c r="B30" s="83" t="s">
        <v>129</v>
      </c>
      <c r="C30" s="84"/>
      <c r="D30" s="85">
        <f>COMPOSICAO!D20*2*22</f>
        <v>242</v>
      </c>
    </row>
    <row r="31" spans="1:4" x14ac:dyDescent="0.2">
      <c r="A31" s="297"/>
      <c r="B31" s="83" t="s">
        <v>130</v>
      </c>
      <c r="C31" s="84"/>
      <c r="D31" s="85">
        <f>D6*COMPOSICAO!D21</f>
        <v>0</v>
      </c>
    </row>
    <row r="32" spans="1:4" x14ac:dyDescent="0.2">
      <c r="A32" s="298"/>
      <c r="B32" s="86" t="s">
        <v>131</v>
      </c>
      <c r="C32" s="87"/>
      <c r="D32" s="88">
        <f>IF(D30-D31&gt;0,D30-D31,0)</f>
        <v>242</v>
      </c>
    </row>
    <row r="33" spans="1:4" x14ac:dyDescent="0.2">
      <c r="A33" s="296" t="s">
        <v>107</v>
      </c>
      <c r="B33" s="83" t="s">
        <v>132</v>
      </c>
      <c r="C33" s="120"/>
      <c r="D33" s="85">
        <f>COMPOSICAO!D23*22</f>
        <v>814</v>
      </c>
    </row>
    <row r="34" spans="1:4" x14ac:dyDescent="0.2">
      <c r="A34" s="297"/>
      <c r="B34" s="83" t="s">
        <v>133</v>
      </c>
      <c r="C34" s="90">
        <v>0</v>
      </c>
      <c r="D34" s="85">
        <f>D33*C34</f>
        <v>0</v>
      </c>
    </row>
    <row r="35" spans="1:4" x14ac:dyDescent="0.2">
      <c r="A35" s="298"/>
      <c r="B35" s="86" t="s">
        <v>134</v>
      </c>
      <c r="C35" s="91"/>
      <c r="D35" s="88">
        <f>D33-D34</f>
        <v>814</v>
      </c>
    </row>
    <row r="36" spans="1:4" x14ac:dyDescent="0.2">
      <c r="A36" s="70" t="s">
        <v>114</v>
      </c>
      <c r="B36" s="83" t="s">
        <v>135</v>
      </c>
      <c r="C36" s="84"/>
      <c r="D36" s="92">
        <f>COMPOSICAO!D31</f>
        <v>184.85</v>
      </c>
    </row>
    <row r="37" spans="1:4" x14ac:dyDescent="0.2">
      <c r="A37" s="86" t="s">
        <v>136</v>
      </c>
      <c r="B37" s="110"/>
      <c r="C37" s="111"/>
      <c r="D37" s="88">
        <f>SUM(D32,D35,D36)</f>
        <v>1240.8499999999999</v>
      </c>
    </row>
    <row r="38" spans="1:4" x14ac:dyDescent="0.2">
      <c r="A38" s="73"/>
      <c r="B38" s="74"/>
      <c r="C38" s="75"/>
      <c r="D38" s="76"/>
    </row>
    <row r="39" spans="1:4" x14ac:dyDescent="0.2">
      <c r="A39" s="112">
        <v>2</v>
      </c>
      <c r="B39" s="121" t="s">
        <v>137</v>
      </c>
      <c r="C39" s="122"/>
      <c r="D39" s="112" t="s">
        <v>98</v>
      </c>
    </row>
    <row r="40" spans="1:4" x14ac:dyDescent="0.2">
      <c r="A40" s="70" t="s">
        <v>104</v>
      </c>
      <c r="B40" s="83" t="s">
        <v>138</v>
      </c>
      <c r="C40" s="123"/>
      <c r="D40" s="85">
        <f>D14</f>
        <v>0</v>
      </c>
    </row>
    <row r="41" spans="1:4" x14ac:dyDescent="0.2">
      <c r="A41" s="70" t="s">
        <v>111</v>
      </c>
      <c r="B41" s="83" t="s">
        <v>139</v>
      </c>
      <c r="C41" s="123"/>
      <c r="D41" s="85">
        <f>D26</f>
        <v>0</v>
      </c>
    </row>
    <row r="42" spans="1:4" x14ac:dyDescent="0.2">
      <c r="A42" s="70" t="s">
        <v>128</v>
      </c>
      <c r="B42" s="83" t="s">
        <v>140</v>
      </c>
      <c r="C42" s="123"/>
      <c r="D42" s="85">
        <f>D37</f>
        <v>1240.8499999999999</v>
      </c>
    </row>
    <row r="43" spans="1:4" x14ac:dyDescent="0.2">
      <c r="A43" s="299" t="s">
        <v>141</v>
      </c>
      <c r="B43" s="304"/>
      <c r="C43" s="124"/>
      <c r="D43" s="88">
        <f>SUM(D40:D42)</f>
        <v>1240.8499999999999</v>
      </c>
    </row>
    <row r="44" spans="1:4" x14ac:dyDescent="0.2">
      <c r="A44" s="73"/>
      <c r="B44" s="74"/>
      <c r="C44" s="75"/>
      <c r="D44" s="76"/>
    </row>
    <row r="45" spans="1:4" x14ac:dyDescent="0.2">
      <c r="A45" s="305" t="s">
        <v>142</v>
      </c>
      <c r="B45" s="306"/>
      <c r="C45" s="306"/>
      <c r="D45" s="307"/>
    </row>
    <row r="46" spans="1:4" x14ac:dyDescent="0.2">
      <c r="A46" s="112">
        <v>3</v>
      </c>
      <c r="B46" s="108" t="s">
        <v>97</v>
      </c>
      <c r="C46" s="125" t="s">
        <v>105</v>
      </c>
      <c r="D46" s="112" t="s">
        <v>98</v>
      </c>
    </row>
    <row r="47" spans="1:4" x14ac:dyDescent="0.2">
      <c r="A47" s="70" t="s">
        <v>99</v>
      </c>
      <c r="B47" s="83" t="s">
        <v>143</v>
      </c>
      <c r="C47" s="93">
        <v>4.1666666666666666E-3</v>
      </c>
      <c r="D47" s="114">
        <f t="shared" ref="D47:D52" si="1">C47*$D$7</f>
        <v>0</v>
      </c>
    </row>
    <row r="48" spans="1:4" x14ac:dyDescent="0.2">
      <c r="A48" s="70" t="s">
        <v>107</v>
      </c>
      <c r="B48" s="83" t="s">
        <v>144</v>
      </c>
      <c r="C48" s="93">
        <v>3.3333333333333332E-4</v>
      </c>
      <c r="D48" s="114">
        <f t="shared" si="1"/>
        <v>0</v>
      </c>
    </row>
    <row r="49" spans="1:4" x14ac:dyDescent="0.2">
      <c r="A49" s="77" t="s">
        <v>114</v>
      </c>
      <c r="B49" s="78" t="s">
        <v>145</v>
      </c>
      <c r="C49" s="93">
        <v>3.4399999999999993E-2</v>
      </c>
      <c r="D49" s="114">
        <f t="shared" si="1"/>
        <v>0</v>
      </c>
    </row>
    <row r="50" spans="1:4" x14ac:dyDescent="0.2">
      <c r="A50" s="70" t="s">
        <v>116</v>
      </c>
      <c r="B50" s="83" t="s">
        <v>146</v>
      </c>
      <c r="C50" s="93">
        <v>1.2444444444444444E-2</v>
      </c>
      <c r="D50" s="114">
        <f t="shared" si="1"/>
        <v>0</v>
      </c>
    </row>
    <row r="51" spans="1:4" x14ac:dyDescent="0.2">
      <c r="A51" s="70" t="s">
        <v>118</v>
      </c>
      <c r="B51" s="83" t="s">
        <v>147</v>
      </c>
      <c r="C51" s="93">
        <v>4.5631999999999999E-3</v>
      </c>
      <c r="D51" s="114">
        <f t="shared" si="1"/>
        <v>0</v>
      </c>
    </row>
    <row r="52" spans="1:4" x14ac:dyDescent="0.2">
      <c r="A52" s="70" t="s">
        <v>120</v>
      </c>
      <c r="B52" s="83" t="s">
        <v>148</v>
      </c>
      <c r="C52" s="93">
        <v>3.9680000000000005E-4</v>
      </c>
      <c r="D52" s="114">
        <f t="shared" si="1"/>
        <v>0</v>
      </c>
    </row>
    <row r="53" spans="1:4" x14ac:dyDescent="0.2">
      <c r="A53" s="299" t="s">
        <v>149</v>
      </c>
      <c r="B53" s="300"/>
      <c r="C53" s="94">
        <f>SUM(C47:C52)</f>
        <v>5.6304444444444435E-2</v>
      </c>
      <c r="D53" s="88">
        <f>SUM(D47:D52)</f>
        <v>0</v>
      </c>
    </row>
    <row r="54" spans="1:4" x14ac:dyDescent="0.2">
      <c r="A54" s="73"/>
      <c r="B54" s="74"/>
      <c r="C54" s="95"/>
      <c r="D54" s="76"/>
    </row>
    <row r="55" spans="1:4" x14ac:dyDescent="0.2">
      <c r="A55" s="305" t="s">
        <v>150</v>
      </c>
      <c r="B55" s="306"/>
      <c r="C55" s="306"/>
      <c r="D55" s="307"/>
    </row>
    <row r="56" spans="1:4" x14ac:dyDescent="0.2">
      <c r="A56" s="112">
        <v>4</v>
      </c>
      <c r="B56" s="108" t="s">
        <v>97</v>
      </c>
      <c r="C56" s="125" t="s">
        <v>105</v>
      </c>
      <c r="D56" s="112" t="s">
        <v>98</v>
      </c>
    </row>
    <row r="57" spans="1:4" x14ac:dyDescent="0.2">
      <c r="A57" s="299" t="s">
        <v>151</v>
      </c>
      <c r="B57" s="300"/>
      <c r="C57" s="96">
        <v>0</v>
      </c>
      <c r="D57" s="126">
        <v>0</v>
      </c>
    </row>
    <row r="58" spans="1:4" x14ac:dyDescent="0.2">
      <c r="A58" s="73"/>
      <c r="B58" s="74"/>
      <c r="C58" s="95"/>
      <c r="D58" s="76"/>
    </row>
    <row r="59" spans="1:4" x14ac:dyDescent="0.2">
      <c r="A59" s="305" t="s">
        <v>152</v>
      </c>
      <c r="B59" s="306"/>
      <c r="C59" s="306"/>
      <c r="D59" s="307"/>
    </row>
    <row r="60" spans="1:4" x14ac:dyDescent="0.2">
      <c r="A60" s="112">
        <v>5</v>
      </c>
      <c r="B60" s="127" t="s">
        <v>97</v>
      </c>
      <c r="C60" s="128"/>
      <c r="D60" s="129" t="s">
        <v>98</v>
      </c>
    </row>
    <row r="61" spans="1:4" x14ac:dyDescent="0.2">
      <c r="A61" s="86" t="s">
        <v>153</v>
      </c>
      <c r="B61" s="110"/>
      <c r="C61" s="87"/>
      <c r="D61" s="130">
        <v>0</v>
      </c>
    </row>
    <row r="62" spans="1:4" x14ac:dyDescent="0.2">
      <c r="A62" s="73"/>
      <c r="B62" s="74"/>
      <c r="C62" s="97"/>
      <c r="D62" s="76"/>
    </row>
    <row r="63" spans="1:4" x14ac:dyDescent="0.2">
      <c r="A63" s="305" t="s">
        <v>154</v>
      </c>
      <c r="B63" s="306"/>
      <c r="C63" s="306"/>
      <c r="D63" s="307"/>
    </row>
    <row r="64" spans="1:4" x14ac:dyDescent="0.2">
      <c r="A64" s="112">
        <v>6</v>
      </c>
      <c r="B64" s="108" t="s">
        <v>97</v>
      </c>
      <c r="C64" s="131" t="s">
        <v>105</v>
      </c>
      <c r="D64" s="112" t="s">
        <v>98</v>
      </c>
    </row>
    <row r="65" spans="1:4" x14ac:dyDescent="0.2">
      <c r="A65" s="98" t="s">
        <v>99</v>
      </c>
      <c r="B65" s="99" t="s">
        <v>155</v>
      </c>
      <c r="C65" s="100">
        <v>0.05</v>
      </c>
      <c r="D65" s="88">
        <f>C65*$D$81</f>
        <v>62.042499999999997</v>
      </c>
    </row>
    <row r="66" spans="1:4" x14ac:dyDescent="0.2">
      <c r="A66" s="98" t="s">
        <v>107</v>
      </c>
      <c r="B66" s="99" t="s">
        <v>156</v>
      </c>
      <c r="C66" s="100">
        <v>0.1</v>
      </c>
      <c r="D66" s="88">
        <f>C66*($D$81+$D$65)</f>
        <v>130.28925000000001</v>
      </c>
    </row>
    <row r="67" spans="1:4" x14ac:dyDescent="0.2">
      <c r="A67" s="98" t="s">
        <v>114</v>
      </c>
      <c r="B67" s="99" t="s">
        <v>157</v>
      </c>
      <c r="C67" s="100">
        <v>9.2499999999999999E-2</v>
      </c>
      <c r="D67" s="88">
        <f>((D65+D66+D81)/(1-C67))-(D65+D66+D81)</f>
        <v>146.08188636363639</v>
      </c>
    </row>
    <row r="68" spans="1:4" x14ac:dyDescent="0.2">
      <c r="A68" s="77" t="s">
        <v>158</v>
      </c>
      <c r="B68" s="101" t="s">
        <v>159</v>
      </c>
      <c r="C68" s="93">
        <v>6.4999999999999997E-3</v>
      </c>
      <c r="D68" s="88">
        <f>C68*$D$83</f>
        <v>0</v>
      </c>
    </row>
    <row r="69" spans="1:4" x14ac:dyDescent="0.2">
      <c r="A69" s="77" t="s">
        <v>160</v>
      </c>
      <c r="B69" s="101" t="s">
        <v>161</v>
      </c>
      <c r="C69" s="93">
        <v>0.03</v>
      </c>
      <c r="D69" s="88">
        <f>C69*$D$83</f>
        <v>0</v>
      </c>
    </row>
    <row r="70" spans="1:4" x14ac:dyDescent="0.2">
      <c r="A70" s="70" t="s">
        <v>162</v>
      </c>
      <c r="B70" s="71" t="s">
        <v>163</v>
      </c>
      <c r="C70" s="93">
        <v>0.02</v>
      </c>
      <c r="D70" s="88">
        <f>C70*$D$83</f>
        <v>0</v>
      </c>
    </row>
    <row r="71" spans="1:4" x14ac:dyDescent="0.2">
      <c r="A71" s="70" t="s">
        <v>164</v>
      </c>
      <c r="B71" s="102" t="s">
        <v>165</v>
      </c>
      <c r="C71" s="93">
        <v>3.5999999999999997E-2</v>
      </c>
      <c r="D71" s="88">
        <f>C71*$D$83</f>
        <v>0</v>
      </c>
    </row>
    <row r="72" spans="1:4" x14ac:dyDescent="0.2">
      <c r="A72" s="299" t="s">
        <v>166</v>
      </c>
      <c r="B72" s="300"/>
      <c r="C72" s="96">
        <f>SUM(C65:C67)</f>
        <v>0.24250000000000002</v>
      </c>
      <c r="D72" s="88">
        <f>SUM(D65:D67)</f>
        <v>338.41363636363639</v>
      </c>
    </row>
    <row r="73" spans="1:4" x14ac:dyDescent="0.2">
      <c r="A73" s="73"/>
      <c r="B73" s="74"/>
      <c r="C73" s="75"/>
      <c r="D73" s="76"/>
    </row>
    <row r="74" spans="1:4" x14ac:dyDescent="0.2">
      <c r="A74" s="301" t="s">
        <v>167</v>
      </c>
      <c r="B74" s="302"/>
      <c r="C74" s="302"/>
      <c r="D74" s="303"/>
    </row>
    <row r="75" spans="1:4" x14ac:dyDescent="0.2">
      <c r="A75" s="116" t="s">
        <v>168</v>
      </c>
      <c r="B75" s="132"/>
      <c r="C75" s="133"/>
      <c r="D75" s="112" t="s">
        <v>98</v>
      </c>
    </row>
    <row r="76" spans="1:4" x14ac:dyDescent="0.2">
      <c r="A76" s="70">
        <v>1</v>
      </c>
      <c r="B76" s="103" t="s">
        <v>169</v>
      </c>
      <c r="C76" s="104"/>
      <c r="D76" s="85">
        <f>D7</f>
        <v>0</v>
      </c>
    </row>
    <row r="77" spans="1:4" x14ac:dyDescent="0.2">
      <c r="A77" s="70">
        <v>2</v>
      </c>
      <c r="B77" s="103" t="s">
        <v>170</v>
      </c>
      <c r="C77" s="104"/>
      <c r="D77" s="85">
        <f>D43</f>
        <v>1240.8499999999999</v>
      </c>
    </row>
    <row r="78" spans="1:4" x14ac:dyDescent="0.2">
      <c r="A78" s="70">
        <v>3</v>
      </c>
      <c r="B78" s="103" t="s">
        <v>171</v>
      </c>
      <c r="C78" s="104"/>
      <c r="D78" s="85">
        <f>D53</f>
        <v>0</v>
      </c>
    </row>
    <row r="79" spans="1:4" x14ac:dyDescent="0.2">
      <c r="A79" s="70">
        <v>4</v>
      </c>
      <c r="B79" s="103" t="s">
        <v>172</v>
      </c>
      <c r="C79" s="104"/>
      <c r="D79" s="85">
        <v>0</v>
      </c>
    </row>
    <row r="80" spans="1:4" x14ac:dyDescent="0.2">
      <c r="A80" s="70">
        <v>5</v>
      </c>
      <c r="B80" s="103" t="s">
        <v>173</v>
      </c>
      <c r="C80" s="104"/>
      <c r="D80" s="85">
        <v>0</v>
      </c>
    </row>
    <row r="81" spans="1:4" x14ac:dyDescent="0.2">
      <c r="A81" s="134" t="s">
        <v>174</v>
      </c>
      <c r="B81" s="110"/>
      <c r="C81" s="111"/>
      <c r="D81" s="88">
        <f>SUM(D76:D80)</f>
        <v>1240.8499999999999</v>
      </c>
    </row>
    <row r="82" spans="1:4" x14ac:dyDescent="0.2">
      <c r="A82" s="70">
        <v>6</v>
      </c>
      <c r="B82" s="103" t="s">
        <v>175</v>
      </c>
      <c r="C82" s="104"/>
      <c r="D82" s="85">
        <f>D72</f>
        <v>338.41363636363639</v>
      </c>
    </row>
    <row r="83" spans="1:4" x14ac:dyDescent="0.2">
      <c r="A83" s="299" t="s">
        <v>176</v>
      </c>
      <c r="B83" s="304"/>
      <c r="C83" s="300"/>
      <c r="D83" s="135">
        <f>IF(D7=0,0,SUM(D81:D82))</f>
        <v>0</v>
      </c>
    </row>
    <row r="84" spans="1:4" x14ac:dyDescent="0.2">
      <c r="C84" s="105" t="s">
        <v>177</v>
      </c>
      <c r="D84" s="106" t="e">
        <f>ROUNDUP(D83/D76,2)</f>
        <v>#DIV/0!</v>
      </c>
    </row>
    <row r="85" spans="1:4" x14ac:dyDescent="0.2"/>
    <row r="86" spans="1:4" hidden="1" x14ac:dyDescent="0.2">
      <c r="D86" s="137"/>
    </row>
  </sheetData>
  <mergeCells count="22">
    <mergeCell ref="B29:C29"/>
    <mergeCell ref="A30:A32"/>
    <mergeCell ref="A63:D63"/>
    <mergeCell ref="A33:A35"/>
    <mergeCell ref="A72:B72"/>
    <mergeCell ref="A74:D74"/>
    <mergeCell ref="A83:C83"/>
    <mergeCell ref="A43:B43"/>
    <mergeCell ref="A45:D45"/>
    <mergeCell ref="A53:B53"/>
    <mergeCell ref="A55:D55"/>
    <mergeCell ref="A57:B57"/>
    <mergeCell ref="A59:D59"/>
    <mergeCell ref="A14:B14"/>
    <mergeCell ref="A16:D16"/>
    <mergeCell ref="A26:B26"/>
    <mergeCell ref="A28:D28"/>
    <mergeCell ref="A1:D1"/>
    <mergeCell ref="A3:D3"/>
    <mergeCell ref="A4:D4"/>
    <mergeCell ref="A9:D9"/>
    <mergeCell ref="A10:D10"/>
  </mergeCells>
  <conditionalFormatting sqref="B69">
    <cfRule type="expression" dxfId="9" priority="1">
      <formula>$D$81=0</formula>
    </cfRule>
  </conditionalFormatting>
  <pageMargins left="0.511811024" right="0.511811024" top="0.78740157499999996" bottom="0.78740157499999996" header="0.31496062000000002" footer="0.3149606200000000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347A41-9FA9-49C7-AFB9-4ADC39F24869}">
  <sheetPr>
    <tabColor rgb="FFFF0000"/>
  </sheetPr>
  <dimension ref="A1:D86"/>
  <sheetViews>
    <sheetView zoomScaleNormal="100" workbookViewId="0">
      <selection sqref="A1:D1"/>
    </sheetView>
  </sheetViews>
  <sheetFormatPr defaultColWidth="0" defaultRowHeight="12" zeroHeight="1" x14ac:dyDescent="0.2"/>
  <cols>
    <col min="1" max="1" width="5.85546875" style="89" customWidth="1"/>
    <col min="2" max="2" width="83.28515625" style="89" customWidth="1"/>
    <col min="3" max="3" width="12.42578125" style="89" customWidth="1"/>
    <col min="4" max="4" width="15.42578125" style="89" customWidth="1"/>
    <col min="5" max="5" width="9.140625" style="89" hidden="1" customWidth="1"/>
    <col min="6" max="16384" width="9.140625" style="89" hidden="1"/>
  </cols>
  <sheetData>
    <row r="1" spans="1:4" ht="18.75" thickBot="1" x14ac:dyDescent="0.25">
      <c r="A1" s="319" t="str">
        <f>Perfis!B27</f>
        <v>Arquiteto de Dados Júnior</v>
      </c>
      <c r="B1" s="294"/>
      <c r="C1" s="294"/>
      <c r="D1" s="295"/>
    </row>
    <row r="2" spans="1:4" x14ac:dyDescent="0.2">
      <c r="A2" s="136"/>
      <c r="B2" s="136"/>
      <c r="C2" s="136"/>
      <c r="D2" s="136"/>
    </row>
    <row r="3" spans="1:4" ht="18" x14ac:dyDescent="0.2">
      <c r="A3" s="313" t="s">
        <v>95</v>
      </c>
      <c r="B3" s="314"/>
      <c r="C3" s="314"/>
      <c r="D3" s="315"/>
    </row>
    <row r="4" spans="1:4" x14ac:dyDescent="0.2">
      <c r="A4" s="305" t="s">
        <v>96</v>
      </c>
      <c r="B4" s="306"/>
      <c r="C4" s="306"/>
      <c r="D4" s="307"/>
    </row>
    <row r="5" spans="1:4" x14ac:dyDescent="0.2">
      <c r="A5" s="107">
        <v>1</v>
      </c>
      <c r="B5" s="108" t="s">
        <v>97</v>
      </c>
      <c r="C5" s="109"/>
      <c r="D5" s="107" t="s">
        <v>98</v>
      </c>
    </row>
    <row r="6" spans="1:4" x14ac:dyDescent="0.2">
      <c r="A6" s="70" t="s">
        <v>99</v>
      </c>
      <c r="B6" s="71" t="s">
        <v>100</v>
      </c>
      <c r="C6" s="72">
        <v>1</v>
      </c>
      <c r="D6" s="85">
        <f>_xlfn.XLOOKUP(A1,Perfis!B3:B35,Perfis!C3:C35)</f>
        <v>0</v>
      </c>
    </row>
    <row r="7" spans="1:4" x14ac:dyDescent="0.2">
      <c r="A7" s="86" t="s">
        <v>101</v>
      </c>
      <c r="B7" s="110"/>
      <c r="C7" s="111"/>
      <c r="D7" s="88">
        <f>SUM(D6)</f>
        <v>0</v>
      </c>
    </row>
    <row r="8" spans="1:4" x14ac:dyDescent="0.2">
      <c r="A8" s="73"/>
      <c r="B8" s="74"/>
      <c r="C8" s="75"/>
      <c r="D8" s="76"/>
    </row>
    <row r="9" spans="1:4" x14ac:dyDescent="0.2">
      <c r="A9" s="305" t="s">
        <v>102</v>
      </c>
      <c r="B9" s="306"/>
      <c r="C9" s="306"/>
      <c r="D9" s="307"/>
    </row>
    <row r="10" spans="1:4" x14ac:dyDescent="0.2">
      <c r="A10" s="316" t="s">
        <v>103</v>
      </c>
      <c r="B10" s="317"/>
      <c r="C10" s="317"/>
      <c r="D10" s="318"/>
    </row>
    <row r="11" spans="1:4" x14ac:dyDescent="0.2">
      <c r="A11" s="112" t="s">
        <v>104</v>
      </c>
      <c r="B11" s="108" t="s">
        <v>97</v>
      </c>
      <c r="C11" s="113" t="s">
        <v>105</v>
      </c>
      <c r="D11" s="112" t="s">
        <v>98</v>
      </c>
    </row>
    <row r="12" spans="1:4" x14ac:dyDescent="0.2">
      <c r="A12" s="77" t="s">
        <v>99</v>
      </c>
      <c r="B12" s="78" t="s">
        <v>106</v>
      </c>
      <c r="C12" s="79">
        <v>8.3333333333333329E-2</v>
      </c>
      <c r="D12" s="114">
        <f>C12*$D$7</f>
        <v>0</v>
      </c>
    </row>
    <row r="13" spans="1:4" x14ac:dyDescent="0.2">
      <c r="A13" s="77" t="s">
        <v>107</v>
      </c>
      <c r="B13" s="78" t="s">
        <v>108</v>
      </c>
      <c r="C13" s="79">
        <v>7.7777777777777779E-2</v>
      </c>
      <c r="D13" s="114">
        <f>C13*$D$7</f>
        <v>0</v>
      </c>
    </row>
    <row r="14" spans="1:4" x14ac:dyDescent="0.2">
      <c r="A14" s="299" t="s">
        <v>109</v>
      </c>
      <c r="B14" s="300"/>
      <c r="C14" s="80">
        <f>SUM(C12:C13)</f>
        <v>0.16111111111111109</v>
      </c>
      <c r="D14" s="88">
        <f>SUM(D12:D13)</f>
        <v>0</v>
      </c>
    </row>
    <row r="15" spans="1:4" x14ac:dyDescent="0.2">
      <c r="A15" s="73"/>
      <c r="B15" s="74"/>
      <c r="C15" s="95"/>
      <c r="D15" s="76"/>
    </row>
    <row r="16" spans="1:4" x14ac:dyDescent="0.2">
      <c r="A16" s="316" t="s">
        <v>110</v>
      </c>
      <c r="B16" s="317"/>
      <c r="C16" s="317"/>
      <c r="D16" s="318"/>
    </row>
    <row r="17" spans="1:4" x14ac:dyDescent="0.2">
      <c r="A17" s="112" t="s">
        <v>111</v>
      </c>
      <c r="B17" s="108" t="s">
        <v>97</v>
      </c>
      <c r="C17" s="115" t="s">
        <v>105</v>
      </c>
      <c r="D17" s="112" t="s">
        <v>98</v>
      </c>
    </row>
    <row r="18" spans="1:4" x14ac:dyDescent="0.2">
      <c r="A18" s="77" t="s">
        <v>99</v>
      </c>
      <c r="B18" s="81" t="s">
        <v>112</v>
      </c>
      <c r="C18" s="79">
        <v>0.05</v>
      </c>
      <c r="D18" s="114">
        <f t="shared" ref="D18:D25" si="0">C18*($D$7+$D$14)</f>
        <v>0</v>
      </c>
    </row>
    <row r="19" spans="1:4" x14ac:dyDescent="0.2">
      <c r="A19" s="77" t="s">
        <v>107</v>
      </c>
      <c r="B19" s="82" t="s">
        <v>113</v>
      </c>
      <c r="C19" s="79">
        <v>2.5000000000000001E-2</v>
      </c>
      <c r="D19" s="114">
        <f t="shared" si="0"/>
        <v>0</v>
      </c>
    </row>
    <row r="20" spans="1:4" x14ac:dyDescent="0.2">
      <c r="A20" s="77" t="s">
        <v>114</v>
      </c>
      <c r="B20" s="82" t="s">
        <v>115</v>
      </c>
      <c r="C20" s="79">
        <v>0.03</v>
      </c>
      <c r="D20" s="114">
        <f t="shared" si="0"/>
        <v>0</v>
      </c>
    </row>
    <row r="21" spans="1:4" x14ac:dyDescent="0.2">
      <c r="A21" s="77" t="s">
        <v>116</v>
      </c>
      <c r="B21" s="82" t="s">
        <v>117</v>
      </c>
      <c r="C21" s="79">
        <v>1.4999999999999999E-2</v>
      </c>
      <c r="D21" s="114">
        <f t="shared" si="0"/>
        <v>0</v>
      </c>
    </row>
    <row r="22" spans="1:4" x14ac:dyDescent="0.2">
      <c r="A22" s="77" t="s">
        <v>118</v>
      </c>
      <c r="B22" s="82" t="s">
        <v>119</v>
      </c>
      <c r="C22" s="79">
        <v>0.01</v>
      </c>
      <c r="D22" s="114">
        <f t="shared" si="0"/>
        <v>0</v>
      </c>
    </row>
    <row r="23" spans="1:4" x14ac:dyDescent="0.2">
      <c r="A23" s="77" t="s">
        <v>120</v>
      </c>
      <c r="B23" s="78" t="s">
        <v>121</v>
      </c>
      <c r="C23" s="79">
        <v>6.0000000000000001E-3</v>
      </c>
      <c r="D23" s="114">
        <f t="shared" si="0"/>
        <v>0</v>
      </c>
    </row>
    <row r="24" spans="1:4" x14ac:dyDescent="0.2">
      <c r="A24" s="77" t="s">
        <v>122</v>
      </c>
      <c r="B24" s="82" t="s">
        <v>123</v>
      </c>
      <c r="C24" s="79">
        <v>2E-3</v>
      </c>
      <c r="D24" s="114">
        <f t="shared" si="0"/>
        <v>0</v>
      </c>
    </row>
    <row r="25" spans="1:4" x14ac:dyDescent="0.2">
      <c r="A25" s="77" t="s">
        <v>124</v>
      </c>
      <c r="B25" s="81" t="s">
        <v>125</v>
      </c>
      <c r="C25" s="79">
        <v>0.08</v>
      </c>
      <c r="D25" s="114">
        <f t="shared" si="0"/>
        <v>0</v>
      </c>
    </row>
    <row r="26" spans="1:4" x14ac:dyDescent="0.2">
      <c r="A26" s="308" t="s">
        <v>126</v>
      </c>
      <c r="B26" s="309"/>
      <c r="C26" s="117">
        <f>SUM(C18:C25)</f>
        <v>0.21800000000000003</v>
      </c>
      <c r="D26" s="118">
        <f>SUM(D18:D25)</f>
        <v>0</v>
      </c>
    </row>
    <row r="27" spans="1:4" x14ac:dyDescent="0.2">
      <c r="A27" s="73"/>
      <c r="B27" s="74"/>
      <c r="C27" s="119"/>
      <c r="D27" s="76"/>
    </row>
    <row r="28" spans="1:4" x14ac:dyDescent="0.2">
      <c r="A28" s="316" t="s">
        <v>127</v>
      </c>
      <c r="B28" s="317"/>
      <c r="C28" s="317"/>
      <c r="D28" s="318"/>
    </row>
    <row r="29" spans="1:4" x14ac:dyDescent="0.2">
      <c r="A29" s="112" t="s">
        <v>128</v>
      </c>
      <c r="B29" s="316" t="s">
        <v>97</v>
      </c>
      <c r="C29" s="318"/>
      <c r="D29" s="112" t="s">
        <v>98</v>
      </c>
    </row>
    <row r="30" spans="1:4" x14ac:dyDescent="0.2">
      <c r="A30" s="296" t="s">
        <v>99</v>
      </c>
      <c r="B30" s="83" t="s">
        <v>129</v>
      </c>
      <c r="C30" s="84"/>
      <c r="D30" s="85">
        <f>COMPOSICAO!D20*2*22</f>
        <v>242</v>
      </c>
    </row>
    <row r="31" spans="1:4" x14ac:dyDescent="0.2">
      <c r="A31" s="297"/>
      <c r="B31" s="83" t="s">
        <v>130</v>
      </c>
      <c r="C31" s="84"/>
      <c r="D31" s="85">
        <f>D6*COMPOSICAO!D21</f>
        <v>0</v>
      </c>
    </row>
    <row r="32" spans="1:4" x14ac:dyDescent="0.2">
      <c r="A32" s="298"/>
      <c r="B32" s="86" t="s">
        <v>131</v>
      </c>
      <c r="C32" s="87"/>
      <c r="D32" s="88">
        <f>IF(D30-D31&gt;0,D30-D31,0)</f>
        <v>242</v>
      </c>
    </row>
    <row r="33" spans="1:4" x14ac:dyDescent="0.2">
      <c r="A33" s="296" t="s">
        <v>107</v>
      </c>
      <c r="B33" s="83" t="s">
        <v>132</v>
      </c>
      <c r="C33" s="120"/>
      <c r="D33" s="85">
        <f>COMPOSICAO!D23*22</f>
        <v>814</v>
      </c>
    </row>
    <row r="34" spans="1:4" x14ac:dyDescent="0.2">
      <c r="A34" s="297"/>
      <c r="B34" s="83" t="s">
        <v>133</v>
      </c>
      <c r="C34" s="90">
        <v>0</v>
      </c>
      <c r="D34" s="85">
        <f>D33*C34</f>
        <v>0</v>
      </c>
    </row>
    <row r="35" spans="1:4" x14ac:dyDescent="0.2">
      <c r="A35" s="298"/>
      <c r="B35" s="86" t="s">
        <v>134</v>
      </c>
      <c r="C35" s="91"/>
      <c r="D35" s="88">
        <f>D33-D34</f>
        <v>814</v>
      </c>
    </row>
    <row r="36" spans="1:4" x14ac:dyDescent="0.2">
      <c r="A36" s="70" t="s">
        <v>114</v>
      </c>
      <c r="B36" s="83" t="s">
        <v>135</v>
      </c>
      <c r="C36" s="84"/>
      <c r="D36" s="92">
        <f>COMPOSICAO!D31</f>
        <v>184.85</v>
      </c>
    </row>
    <row r="37" spans="1:4" x14ac:dyDescent="0.2">
      <c r="A37" s="86" t="s">
        <v>136</v>
      </c>
      <c r="B37" s="110"/>
      <c r="C37" s="111"/>
      <c r="D37" s="88">
        <f>SUM(D32,D35,D36)</f>
        <v>1240.8499999999999</v>
      </c>
    </row>
    <row r="38" spans="1:4" x14ac:dyDescent="0.2">
      <c r="A38" s="73"/>
      <c r="B38" s="74"/>
      <c r="C38" s="75"/>
      <c r="D38" s="76"/>
    </row>
    <row r="39" spans="1:4" x14ac:dyDescent="0.2">
      <c r="A39" s="112">
        <v>2</v>
      </c>
      <c r="B39" s="121" t="s">
        <v>137</v>
      </c>
      <c r="C39" s="122"/>
      <c r="D39" s="112" t="s">
        <v>98</v>
      </c>
    </row>
    <row r="40" spans="1:4" x14ac:dyDescent="0.2">
      <c r="A40" s="70" t="s">
        <v>104</v>
      </c>
      <c r="B40" s="83" t="s">
        <v>138</v>
      </c>
      <c r="C40" s="123"/>
      <c r="D40" s="85">
        <f>D14</f>
        <v>0</v>
      </c>
    </row>
    <row r="41" spans="1:4" x14ac:dyDescent="0.2">
      <c r="A41" s="70" t="s">
        <v>111</v>
      </c>
      <c r="B41" s="83" t="s">
        <v>139</v>
      </c>
      <c r="C41" s="123"/>
      <c r="D41" s="85">
        <f>D26</f>
        <v>0</v>
      </c>
    </row>
    <row r="42" spans="1:4" x14ac:dyDescent="0.2">
      <c r="A42" s="70" t="s">
        <v>128</v>
      </c>
      <c r="B42" s="83" t="s">
        <v>140</v>
      </c>
      <c r="C42" s="123"/>
      <c r="D42" s="85">
        <f>D37</f>
        <v>1240.8499999999999</v>
      </c>
    </row>
    <row r="43" spans="1:4" x14ac:dyDescent="0.2">
      <c r="A43" s="299" t="s">
        <v>141</v>
      </c>
      <c r="B43" s="304"/>
      <c r="C43" s="124"/>
      <c r="D43" s="88">
        <f>SUM(D40:D42)</f>
        <v>1240.8499999999999</v>
      </c>
    </row>
    <row r="44" spans="1:4" x14ac:dyDescent="0.2">
      <c r="A44" s="73"/>
      <c r="B44" s="74"/>
      <c r="C44" s="75"/>
      <c r="D44" s="76"/>
    </row>
    <row r="45" spans="1:4" x14ac:dyDescent="0.2">
      <c r="A45" s="305" t="s">
        <v>142</v>
      </c>
      <c r="B45" s="306"/>
      <c r="C45" s="306"/>
      <c r="D45" s="307"/>
    </row>
    <row r="46" spans="1:4" x14ac:dyDescent="0.2">
      <c r="A46" s="112">
        <v>3</v>
      </c>
      <c r="B46" s="108" t="s">
        <v>97</v>
      </c>
      <c r="C46" s="125" t="s">
        <v>105</v>
      </c>
      <c r="D46" s="112" t="s">
        <v>98</v>
      </c>
    </row>
    <row r="47" spans="1:4" x14ac:dyDescent="0.2">
      <c r="A47" s="70" t="s">
        <v>99</v>
      </c>
      <c r="B47" s="83" t="s">
        <v>143</v>
      </c>
      <c r="C47" s="93">
        <v>4.1666666666666666E-3</v>
      </c>
      <c r="D47" s="114">
        <f t="shared" ref="D47:D52" si="1">C47*$D$7</f>
        <v>0</v>
      </c>
    </row>
    <row r="48" spans="1:4" x14ac:dyDescent="0.2">
      <c r="A48" s="70" t="s">
        <v>107</v>
      </c>
      <c r="B48" s="83" t="s">
        <v>144</v>
      </c>
      <c r="C48" s="93">
        <v>3.3333333333333332E-4</v>
      </c>
      <c r="D48" s="114">
        <f t="shared" si="1"/>
        <v>0</v>
      </c>
    </row>
    <row r="49" spans="1:4" x14ac:dyDescent="0.2">
      <c r="A49" s="77" t="s">
        <v>114</v>
      </c>
      <c r="B49" s="78" t="s">
        <v>145</v>
      </c>
      <c r="C49" s="93">
        <v>3.4399999999999993E-2</v>
      </c>
      <c r="D49" s="114">
        <f t="shared" si="1"/>
        <v>0</v>
      </c>
    </row>
    <row r="50" spans="1:4" x14ac:dyDescent="0.2">
      <c r="A50" s="70" t="s">
        <v>116</v>
      </c>
      <c r="B50" s="83" t="s">
        <v>146</v>
      </c>
      <c r="C50" s="93">
        <v>1.2444444444444444E-2</v>
      </c>
      <c r="D50" s="114">
        <f t="shared" si="1"/>
        <v>0</v>
      </c>
    </row>
    <row r="51" spans="1:4" x14ac:dyDescent="0.2">
      <c r="A51" s="70" t="s">
        <v>118</v>
      </c>
      <c r="B51" s="83" t="s">
        <v>147</v>
      </c>
      <c r="C51" s="93">
        <v>4.5631999999999999E-3</v>
      </c>
      <c r="D51" s="114">
        <f t="shared" si="1"/>
        <v>0</v>
      </c>
    </row>
    <row r="52" spans="1:4" x14ac:dyDescent="0.2">
      <c r="A52" s="70" t="s">
        <v>120</v>
      </c>
      <c r="B52" s="83" t="s">
        <v>148</v>
      </c>
      <c r="C52" s="93">
        <v>3.9680000000000005E-4</v>
      </c>
      <c r="D52" s="114">
        <f t="shared" si="1"/>
        <v>0</v>
      </c>
    </row>
    <row r="53" spans="1:4" x14ac:dyDescent="0.2">
      <c r="A53" s="299" t="s">
        <v>149</v>
      </c>
      <c r="B53" s="300"/>
      <c r="C53" s="94">
        <f>SUM(C47:C52)</f>
        <v>5.6304444444444435E-2</v>
      </c>
      <c r="D53" s="88">
        <f>SUM(D47:D52)</f>
        <v>0</v>
      </c>
    </row>
    <row r="54" spans="1:4" x14ac:dyDescent="0.2">
      <c r="A54" s="73"/>
      <c r="B54" s="74"/>
      <c r="C54" s="95"/>
      <c r="D54" s="76"/>
    </row>
    <row r="55" spans="1:4" x14ac:dyDescent="0.2">
      <c r="A55" s="305" t="s">
        <v>150</v>
      </c>
      <c r="B55" s="306"/>
      <c r="C55" s="306"/>
      <c r="D55" s="307"/>
    </row>
    <row r="56" spans="1:4" x14ac:dyDescent="0.2">
      <c r="A56" s="112">
        <v>4</v>
      </c>
      <c r="B56" s="108" t="s">
        <v>97</v>
      </c>
      <c r="C56" s="125" t="s">
        <v>105</v>
      </c>
      <c r="D56" s="112" t="s">
        <v>98</v>
      </c>
    </row>
    <row r="57" spans="1:4" x14ac:dyDescent="0.2">
      <c r="A57" s="299" t="s">
        <v>151</v>
      </c>
      <c r="B57" s="300"/>
      <c r="C57" s="96">
        <v>0</v>
      </c>
      <c r="D57" s="126">
        <v>0</v>
      </c>
    </row>
    <row r="58" spans="1:4" x14ac:dyDescent="0.2">
      <c r="A58" s="73"/>
      <c r="B58" s="74"/>
      <c r="C58" s="95"/>
      <c r="D58" s="76"/>
    </row>
    <row r="59" spans="1:4" x14ac:dyDescent="0.2">
      <c r="A59" s="305" t="s">
        <v>152</v>
      </c>
      <c r="B59" s="306"/>
      <c r="C59" s="306"/>
      <c r="D59" s="307"/>
    </row>
    <row r="60" spans="1:4" x14ac:dyDescent="0.2">
      <c r="A60" s="112">
        <v>5</v>
      </c>
      <c r="B60" s="127" t="s">
        <v>97</v>
      </c>
      <c r="C60" s="128"/>
      <c r="D60" s="129" t="s">
        <v>98</v>
      </c>
    </row>
    <row r="61" spans="1:4" x14ac:dyDescent="0.2">
      <c r="A61" s="86" t="s">
        <v>153</v>
      </c>
      <c r="B61" s="110"/>
      <c r="C61" s="87"/>
      <c r="D61" s="130">
        <v>0</v>
      </c>
    </row>
    <row r="62" spans="1:4" x14ac:dyDescent="0.2">
      <c r="A62" s="73"/>
      <c r="B62" s="74"/>
      <c r="C62" s="97"/>
      <c r="D62" s="76"/>
    </row>
    <row r="63" spans="1:4" x14ac:dyDescent="0.2">
      <c r="A63" s="305" t="s">
        <v>154</v>
      </c>
      <c r="B63" s="306"/>
      <c r="C63" s="306"/>
      <c r="D63" s="307"/>
    </row>
    <row r="64" spans="1:4" x14ac:dyDescent="0.2">
      <c r="A64" s="112">
        <v>6</v>
      </c>
      <c r="B64" s="108" t="s">
        <v>97</v>
      </c>
      <c r="C64" s="131" t="s">
        <v>105</v>
      </c>
      <c r="D64" s="112" t="s">
        <v>98</v>
      </c>
    </row>
    <row r="65" spans="1:4" x14ac:dyDescent="0.2">
      <c r="A65" s="98" t="s">
        <v>99</v>
      </c>
      <c r="B65" s="99" t="s">
        <v>155</v>
      </c>
      <c r="C65" s="100">
        <v>0.05</v>
      </c>
      <c r="D65" s="88">
        <f>C65*$D$81</f>
        <v>62.042499999999997</v>
      </c>
    </row>
    <row r="66" spans="1:4" x14ac:dyDescent="0.2">
      <c r="A66" s="98" t="s">
        <v>107</v>
      </c>
      <c r="B66" s="99" t="s">
        <v>156</v>
      </c>
      <c r="C66" s="100">
        <v>0.1</v>
      </c>
      <c r="D66" s="88">
        <f>C66*($D$81+$D$65)</f>
        <v>130.28925000000001</v>
      </c>
    </row>
    <row r="67" spans="1:4" x14ac:dyDescent="0.2">
      <c r="A67" s="98" t="s">
        <v>114</v>
      </c>
      <c r="B67" s="99" t="s">
        <v>157</v>
      </c>
      <c r="C67" s="100">
        <v>9.2499999999999999E-2</v>
      </c>
      <c r="D67" s="88">
        <f>((D65+D66+D81)/(1-C67))-(D65+D66+D81)</f>
        <v>146.08188636363639</v>
      </c>
    </row>
    <row r="68" spans="1:4" x14ac:dyDescent="0.2">
      <c r="A68" s="77" t="s">
        <v>158</v>
      </c>
      <c r="B68" s="101" t="s">
        <v>159</v>
      </c>
      <c r="C68" s="93">
        <v>6.4999999999999997E-3</v>
      </c>
      <c r="D68" s="88">
        <f>C68*$D$83</f>
        <v>0</v>
      </c>
    </row>
    <row r="69" spans="1:4" x14ac:dyDescent="0.2">
      <c r="A69" s="77" t="s">
        <v>160</v>
      </c>
      <c r="B69" s="101" t="s">
        <v>161</v>
      </c>
      <c r="C69" s="93">
        <v>0.03</v>
      </c>
      <c r="D69" s="88">
        <f>C69*$D$83</f>
        <v>0</v>
      </c>
    </row>
    <row r="70" spans="1:4" x14ac:dyDescent="0.2">
      <c r="A70" s="70" t="s">
        <v>162</v>
      </c>
      <c r="B70" s="71" t="s">
        <v>163</v>
      </c>
      <c r="C70" s="93">
        <v>0.02</v>
      </c>
      <c r="D70" s="88">
        <f>C70*$D$83</f>
        <v>0</v>
      </c>
    </row>
    <row r="71" spans="1:4" x14ac:dyDescent="0.2">
      <c r="A71" s="70" t="s">
        <v>164</v>
      </c>
      <c r="B71" s="102" t="s">
        <v>165</v>
      </c>
      <c r="C71" s="93">
        <v>3.5999999999999997E-2</v>
      </c>
      <c r="D71" s="88">
        <f>C71*$D$83</f>
        <v>0</v>
      </c>
    </row>
    <row r="72" spans="1:4" x14ac:dyDescent="0.2">
      <c r="A72" s="299" t="s">
        <v>166</v>
      </c>
      <c r="B72" s="300"/>
      <c r="C72" s="96">
        <f>SUM(C65:C67)</f>
        <v>0.24250000000000002</v>
      </c>
      <c r="D72" s="88">
        <f>SUM(D65:D67)</f>
        <v>338.41363636363639</v>
      </c>
    </row>
    <row r="73" spans="1:4" x14ac:dyDescent="0.2">
      <c r="A73" s="73"/>
      <c r="B73" s="74"/>
      <c r="C73" s="75"/>
      <c r="D73" s="76"/>
    </row>
    <row r="74" spans="1:4" x14ac:dyDescent="0.2">
      <c r="A74" s="301" t="s">
        <v>167</v>
      </c>
      <c r="B74" s="302"/>
      <c r="C74" s="302"/>
      <c r="D74" s="303"/>
    </row>
    <row r="75" spans="1:4" x14ac:dyDescent="0.2">
      <c r="A75" s="116" t="s">
        <v>168</v>
      </c>
      <c r="B75" s="132"/>
      <c r="C75" s="133"/>
      <c r="D75" s="112" t="s">
        <v>98</v>
      </c>
    </row>
    <row r="76" spans="1:4" x14ac:dyDescent="0.2">
      <c r="A76" s="70">
        <v>1</v>
      </c>
      <c r="B76" s="103" t="s">
        <v>169</v>
      </c>
      <c r="C76" s="104"/>
      <c r="D76" s="85">
        <f>D7</f>
        <v>0</v>
      </c>
    </row>
    <row r="77" spans="1:4" x14ac:dyDescent="0.2">
      <c r="A77" s="70">
        <v>2</v>
      </c>
      <c r="B77" s="103" t="s">
        <v>170</v>
      </c>
      <c r="C77" s="104"/>
      <c r="D77" s="85">
        <f>D43</f>
        <v>1240.8499999999999</v>
      </c>
    </row>
    <row r="78" spans="1:4" x14ac:dyDescent="0.2">
      <c r="A78" s="70">
        <v>3</v>
      </c>
      <c r="B78" s="103" t="s">
        <v>171</v>
      </c>
      <c r="C78" s="104"/>
      <c r="D78" s="85">
        <f>D53</f>
        <v>0</v>
      </c>
    </row>
    <row r="79" spans="1:4" x14ac:dyDescent="0.2">
      <c r="A79" s="70">
        <v>4</v>
      </c>
      <c r="B79" s="103" t="s">
        <v>172</v>
      </c>
      <c r="C79" s="104"/>
      <c r="D79" s="85">
        <v>0</v>
      </c>
    </row>
    <row r="80" spans="1:4" x14ac:dyDescent="0.2">
      <c r="A80" s="70">
        <v>5</v>
      </c>
      <c r="B80" s="103" t="s">
        <v>173</v>
      </c>
      <c r="C80" s="104"/>
      <c r="D80" s="85">
        <v>0</v>
      </c>
    </row>
    <row r="81" spans="1:4" x14ac:dyDescent="0.2">
      <c r="A81" s="134" t="s">
        <v>174</v>
      </c>
      <c r="B81" s="110"/>
      <c r="C81" s="111"/>
      <c r="D81" s="88">
        <f>SUM(D76:D80)</f>
        <v>1240.8499999999999</v>
      </c>
    </row>
    <row r="82" spans="1:4" x14ac:dyDescent="0.2">
      <c r="A82" s="70">
        <v>6</v>
      </c>
      <c r="B82" s="103" t="s">
        <v>175</v>
      </c>
      <c r="C82" s="104"/>
      <c r="D82" s="85">
        <f>D72</f>
        <v>338.41363636363639</v>
      </c>
    </row>
    <row r="83" spans="1:4" x14ac:dyDescent="0.2">
      <c r="A83" s="299" t="s">
        <v>176</v>
      </c>
      <c r="B83" s="304"/>
      <c r="C83" s="300"/>
      <c r="D83" s="135">
        <f>IF(D7=0,0,SUM(D81:D82))</f>
        <v>0</v>
      </c>
    </row>
    <row r="84" spans="1:4" x14ac:dyDescent="0.2">
      <c r="C84" s="105" t="s">
        <v>177</v>
      </c>
      <c r="D84" s="106" t="e">
        <f>ROUNDUP(D83/D76,2)</f>
        <v>#DIV/0!</v>
      </c>
    </row>
    <row r="85" spans="1:4" x14ac:dyDescent="0.2"/>
    <row r="86" spans="1:4" hidden="1" x14ac:dyDescent="0.2">
      <c r="D86" s="137"/>
    </row>
  </sheetData>
  <mergeCells count="22">
    <mergeCell ref="B29:C29"/>
    <mergeCell ref="A30:A32"/>
    <mergeCell ref="A63:D63"/>
    <mergeCell ref="A33:A35"/>
    <mergeCell ref="A72:B72"/>
    <mergeCell ref="A74:D74"/>
    <mergeCell ref="A83:C83"/>
    <mergeCell ref="A43:B43"/>
    <mergeCell ref="A45:D45"/>
    <mergeCell ref="A53:B53"/>
    <mergeCell ref="A55:D55"/>
    <mergeCell ref="A57:B57"/>
    <mergeCell ref="A59:D59"/>
    <mergeCell ref="A14:B14"/>
    <mergeCell ref="A16:D16"/>
    <mergeCell ref="A26:B26"/>
    <mergeCell ref="A28:D28"/>
    <mergeCell ref="A1:D1"/>
    <mergeCell ref="A3:D3"/>
    <mergeCell ref="A4:D4"/>
    <mergeCell ref="A9:D9"/>
    <mergeCell ref="A10:D10"/>
  </mergeCells>
  <conditionalFormatting sqref="B69">
    <cfRule type="expression" dxfId="8" priority="1">
      <formula>$D$81=0</formula>
    </cfRule>
  </conditionalFormatting>
  <pageMargins left="0.511811024" right="0.511811024" top="0.78740157499999996" bottom="0.78740157499999996" header="0.31496062000000002" footer="0.3149606200000000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3A64B3-4453-4444-93F1-B58B6CA396B6}">
  <sheetPr>
    <tabColor rgb="FFFF0000"/>
  </sheetPr>
  <dimension ref="A1:D86"/>
  <sheetViews>
    <sheetView zoomScaleNormal="100" workbookViewId="0">
      <selection sqref="A1:D1"/>
    </sheetView>
  </sheetViews>
  <sheetFormatPr defaultColWidth="0" defaultRowHeight="12" zeroHeight="1" x14ac:dyDescent="0.2"/>
  <cols>
    <col min="1" max="1" width="5.85546875" style="89" customWidth="1"/>
    <col min="2" max="2" width="83.28515625" style="89" customWidth="1"/>
    <col min="3" max="3" width="12.42578125" style="89" customWidth="1"/>
    <col min="4" max="4" width="15.42578125" style="89" customWidth="1"/>
    <col min="5" max="5" width="9.140625" style="89" hidden="1" customWidth="1"/>
    <col min="6" max="16384" width="9.140625" style="89" hidden="1"/>
  </cols>
  <sheetData>
    <row r="1" spans="1:4" ht="18.75" thickBot="1" x14ac:dyDescent="0.25">
      <c r="A1" s="319" t="str">
        <f>Perfis!B28</f>
        <v>Arquiteto de Dados Pleno</v>
      </c>
      <c r="B1" s="294"/>
      <c r="C1" s="294"/>
      <c r="D1" s="295"/>
    </row>
    <row r="2" spans="1:4" x14ac:dyDescent="0.2">
      <c r="A2" s="136"/>
      <c r="B2" s="136"/>
      <c r="C2" s="136"/>
      <c r="D2" s="136"/>
    </row>
    <row r="3" spans="1:4" ht="18" x14ac:dyDescent="0.2">
      <c r="A3" s="313" t="s">
        <v>95</v>
      </c>
      <c r="B3" s="314"/>
      <c r="C3" s="314"/>
      <c r="D3" s="315"/>
    </row>
    <row r="4" spans="1:4" x14ac:dyDescent="0.2">
      <c r="A4" s="305" t="s">
        <v>96</v>
      </c>
      <c r="B4" s="306"/>
      <c r="C4" s="306"/>
      <c r="D4" s="307"/>
    </row>
    <row r="5" spans="1:4" x14ac:dyDescent="0.2">
      <c r="A5" s="107">
        <v>1</v>
      </c>
      <c r="B5" s="108" t="s">
        <v>97</v>
      </c>
      <c r="C5" s="109"/>
      <c r="D5" s="107" t="s">
        <v>98</v>
      </c>
    </row>
    <row r="6" spans="1:4" x14ac:dyDescent="0.2">
      <c r="A6" s="70" t="s">
        <v>99</v>
      </c>
      <c r="B6" s="71" t="s">
        <v>100</v>
      </c>
      <c r="C6" s="72">
        <v>1</v>
      </c>
      <c r="D6" s="85">
        <f>_xlfn.XLOOKUP(A1,Perfis!B3:B35,Perfis!C3:C35)</f>
        <v>0</v>
      </c>
    </row>
    <row r="7" spans="1:4" x14ac:dyDescent="0.2">
      <c r="A7" s="86" t="s">
        <v>101</v>
      </c>
      <c r="B7" s="110"/>
      <c r="C7" s="111"/>
      <c r="D7" s="88">
        <f>SUM(D6)</f>
        <v>0</v>
      </c>
    </row>
    <row r="8" spans="1:4" x14ac:dyDescent="0.2">
      <c r="A8" s="73"/>
      <c r="B8" s="74"/>
      <c r="C8" s="75"/>
      <c r="D8" s="76"/>
    </row>
    <row r="9" spans="1:4" x14ac:dyDescent="0.2">
      <c r="A9" s="305" t="s">
        <v>102</v>
      </c>
      <c r="B9" s="306"/>
      <c r="C9" s="306"/>
      <c r="D9" s="307"/>
    </row>
    <row r="10" spans="1:4" x14ac:dyDescent="0.2">
      <c r="A10" s="316" t="s">
        <v>103</v>
      </c>
      <c r="B10" s="317"/>
      <c r="C10" s="317"/>
      <c r="D10" s="318"/>
    </row>
    <row r="11" spans="1:4" x14ac:dyDescent="0.2">
      <c r="A11" s="112" t="s">
        <v>104</v>
      </c>
      <c r="B11" s="108" t="s">
        <v>97</v>
      </c>
      <c r="C11" s="113" t="s">
        <v>105</v>
      </c>
      <c r="D11" s="112" t="s">
        <v>98</v>
      </c>
    </row>
    <row r="12" spans="1:4" x14ac:dyDescent="0.2">
      <c r="A12" s="77" t="s">
        <v>99</v>
      </c>
      <c r="B12" s="78" t="s">
        <v>106</v>
      </c>
      <c r="C12" s="79">
        <v>8.3333333333333329E-2</v>
      </c>
      <c r="D12" s="114">
        <f>C12*$D$7</f>
        <v>0</v>
      </c>
    </row>
    <row r="13" spans="1:4" x14ac:dyDescent="0.2">
      <c r="A13" s="77" t="s">
        <v>107</v>
      </c>
      <c r="B13" s="78" t="s">
        <v>108</v>
      </c>
      <c r="C13" s="79">
        <v>7.7777777777777779E-2</v>
      </c>
      <c r="D13" s="114">
        <f>C13*$D$7</f>
        <v>0</v>
      </c>
    </row>
    <row r="14" spans="1:4" x14ac:dyDescent="0.2">
      <c r="A14" s="299" t="s">
        <v>109</v>
      </c>
      <c r="B14" s="300"/>
      <c r="C14" s="80">
        <f>SUM(C12:C13)</f>
        <v>0.16111111111111109</v>
      </c>
      <c r="D14" s="88">
        <f>SUM(D12:D13)</f>
        <v>0</v>
      </c>
    </row>
    <row r="15" spans="1:4" x14ac:dyDescent="0.2">
      <c r="A15" s="73"/>
      <c r="B15" s="74"/>
      <c r="C15" s="95"/>
      <c r="D15" s="76"/>
    </row>
    <row r="16" spans="1:4" x14ac:dyDescent="0.2">
      <c r="A16" s="316" t="s">
        <v>110</v>
      </c>
      <c r="B16" s="317"/>
      <c r="C16" s="317"/>
      <c r="D16" s="318"/>
    </row>
    <row r="17" spans="1:4" x14ac:dyDescent="0.2">
      <c r="A17" s="112" t="s">
        <v>111</v>
      </c>
      <c r="B17" s="108" t="s">
        <v>97</v>
      </c>
      <c r="C17" s="115" t="s">
        <v>105</v>
      </c>
      <c r="D17" s="112" t="s">
        <v>98</v>
      </c>
    </row>
    <row r="18" spans="1:4" x14ac:dyDescent="0.2">
      <c r="A18" s="77" t="s">
        <v>99</v>
      </c>
      <c r="B18" s="81" t="s">
        <v>112</v>
      </c>
      <c r="C18" s="79">
        <v>0.05</v>
      </c>
      <c r="D18" s="114">
        <f t="shared" ref="D18:D25" si="0">C18*($D$7+$D$14)</f>
        <v>0</v>
      </c>
    </row>
    <row r="19" spans="1:4" x14ac:dyDescent="0.2">
      <c r="A19" s="77" t="s">
        <v>107</v>
      </c>
      <c r="B19" s="82" t="s">
        <v>113</v>
      </c>
      <c r="C19" s="79">
        <v>2.5000000000000001E-2</v>
      </c>
      <c r="D19" s="114">
        <f t="shared" si="0"/>
        <v>0</v>
      </c>
    </row>
    <row r="20" spans="1:4" x14ac:dyDescent="0.2">
      <c r="A20" s="77" t="s">
        <v>114</v>
      </c>
      <c r="B20" s="82" t="s">
        <v>115</v>
      </c>
      <c r="C20" s="79">
        <v>0.03</v>
      </c>
      <c r="D20" s="114">
        <f t="shared" si="0"/>
        <v>0</v>
      </c>
    </row>
    <row r="21" spans="1:4" x14ac:dyDescent="0.2">
      <c r="A21" s="77" t="s">
        <v>116</v>
      </c>
      <c r="B21" s="82" t="s">
        <v>117</v>
      </c>
      <c r="C21" s="79">
        <v>1.4999999999999999E-2</v>
      </c>
      <c r="D21" s="114">
        <f t="shared" si="0"/>
        <v>0</v>
      </c>
    </row>
    <row r="22" spans="1:4" x14ac:dyDescent="0.2">
      <c r="A22" s="77" t="s">
        <v>118</v>
      </c>
      <c r="B22" s="82" t="s">
        <v>119</v>
      </c>
      <c r="C22" s="79">
        <v>0.01</v>
      </c>
      <c r="D22" s="114">
        <f t="shared" si="0"/>
        <v>0</v>
      </c>
    </row>
    <row r="23" spans="1:4" x14ac:dyDescent="0.2">
      <c r="A23" s="77" t="s">
        <v>120</v>
      </c>
      <c r="B23" s="78" t="s">
        <v>121</v>
      </c>
      <c r="C23" s="79">
        <v>6.0000000000000001E-3</v>
      </c>
      <c r="D23" s="114">
        <f t="shared" si="0"/>
        <v>0</v>
      </c>
    </row>
    <row r="24" spans="1:4" x14ac:dyDescent="0.2">
      <c r="A24" s="77" t="s">
        <v>122</v>
      </c>
      <c r="B24" s="82" t="s">
        <v>123</v>
      </c>
      <c r="C24" s="79">
        <v>2E-3</v>
      </c>
      <c r="D24" s="114">
        <f t="shared" si="0"/>
        <v>0</v>
      </c>
    </row>
    <row r="25" spans="1:4" x14ac:dyDescent="0.2">
      <c r="A25" s="77" t="s">
        <v>124</v>
      </c>
      <c r="B25" s="81" t="s">
        <v>125</v>
      </c>
      <c r="C25" s="79">
        <v>0.08</v>
      </c>
      <c r="D25" s="114">
        <f t="shared" si="0"/>
        <v>0</v>
      </c>
    </row>
    <row r="26" spans="1:4" x14ac:dyDescent="0.2">
      <c r="A26" s="308" t="s">
        <v>126</v>
      </c>
      <c r="B26" s="309"/>
      <c r="C26" s="117">
        <f>SUM(C18:C25)</f>
        <v>0.21800000000000003</v>
      </c>
      <c r="D26" s="118">
        <f>SUM(D18:D25)</f>
        <v>0</v>
      </c>
    </row>
    <row r="27" spans="1:4" x14ac:dyDescent="0.2">
      <c r="A27" s="73"/>
      <c r="B27" s="74"/>
      <c r="C27" s="119"/>
      <c r="D27" s="76"/>
    </row>
    <row r="28" spans="1:4" x14ac:dyDescent="0.2">
      <c r="A28" s="316" t="s">
        <v>127</v>
      </c>
      <c r="B28" s="317"/>
      <c r="C28" s="317"/>
      <c r="D28" s="318"/>
    </row>
    <row r="29" spans="1:4" x14ac:dyDescent="0.2">
      <c r="A29" s="112" t="s">
        <v>128</v>
      </c>
      <c r="B29" s="316" t="s">
        <v>97</v>
      </c>
      <c r="C29" s="318"/>
      <c r="D29" s="112" t="s">
        <v>98</v>
      </c>
    </row>
    <row r="30" spans="1:4" x14ac:dyDescent="0.2">
      <c r="A30" s="296" t="s">
        <v>99</v>
      </c>
      <c r="B30" s="83" t="s">
        <v>129</v>
      </c>
      <c r="C30" s="84"/>
      <c r="D30" s="85">
        <f>COMPOSICAO!D20*2*22</f>
        <v>242</v>
      </c>
    </row>
    <row r="31" spans="1:4" x14ac:dyDescent="0.2">
      <c r="A31" s="297"/>
      <c r="B31" s="83" t="s">
        <v>130</v>
      </c>
      <c r="C31" s="84"/>
      <c r="D31" s="85">
        <f>D6*COMPOSICAO!D21</f>
        <v>0</v>
      </c>
    </row>
    <row r="32" spans="1:4" x14ac:dyDescent="0.2">
      <c r="A32" s="298"/>
      <c r="B32" s="86" t="s">
        <v>131</v>
      </c>
      <c r="C32" s="87"/>
      <c r="D32" s="88">
        <f>IF(D30-D31&gt;0,D30-D31,0)</f>
        <v>242</v>
      </c>
    </row>
    <row r="33" spans="1:4" x14ac:dyDescent="0.2">
      <c r="A33" s="296" t="s">
        <v>107</v>
      </c>
      <c r="B33" s="83" t="s">
        <v>132</v>
      </c>
      <c r="C33" s="120"/>
      <c r="D33" s="85">
        <f>COMPOSICAO!D23*22</f>
        <v>814</v>
      </c>
    </row>
    <row r="34" spans="1:4" x14ac:dyDescent="0.2">
      <c r="A34" s="297"/>
      <c r="B34" s="83" t="s">
        <v>133</v>
      </c>
      <c r="C34" s="90">
        <v>0</v>
      </c>
      <c r="D34" s="85">
        <f>D33*C34</f>
        <v>0</v>
      </c>
    </row>
    <row r="35" spans="1:4" x14ac:dyDescent="0.2">
      <c r="A35" s="298"/>
      <c r="B35" s="86" t="s">
        <v>134</v>
      </c>
      <c r="C35" s="91"/>
      <c r="D35" s="88">
        <f>D33-D34</f>
        <v>814</v>
      </c>
    </row>
    <row r="36" spans="1:4" x14ac:dyDescent="0.2">
      <c r="A36" s="70" t="s">
        <v>114</v>
      </c>
      <c r="B36" s="83" t="s">
        <v>135</v>
      </c>
      <c r="C36" s="84"/>
      <c r="D36" s="92">
        <f>COMPOSICAO!D31</f>
        <v>184.85</v>
      </c>
    </row>
    <row r="37" spans="1:4" x14ac:dyDescent="0.2">
      <c r="A37" s="86" t="s">
        <v>136</v>
      </c>
      <c r="B37" s="110"/>
      <c r="C37" s="111"/>
      <c r="D37" s="88">
        <f>SUM(D32,D35,D36)</f>
        <v>1240.8499999999999</v>
      </c>
    </row>
    <row r="38" spans="1:4" x14ac:dyDescent="0.2">
      <c r="A38" s="73"/>
      <c r="B38" s="74"/>
      <c r="C38" s="75"/>
      <c r="D38" s="76"/>
    </row>
    <row r="39" spans="1:4" x14ac:dyDescent="0.2">
      <c r="A39" s="112">
        <v>2</v>
      </c>
      <c r="B39" s="121" t="s">
        <v>137</v>
      </c>
      <c r="C39" s="122"/>
      <c r="D39" s="112" t="s">
        <v>98</v>
      </c>
    </row>
    <row r="40" spans="1:4" x14ac:dyDescent="0.2">
      <c r="A40" s="70" t="s">
        <v>104</v>
      </c>
      <c r="B40" s="83" t="s">
        <v>138</v>
      </c>
      <c r="C40" s="123"/>
      <c r="D40" s="85">
        <f>D14</f>
        <v>0</v>
      </c>
    </row>
    <row r="41" spans="1:4" x14ac:dyDescent="0.2">
      <c r="A41" s="70" t="s">
        <v>111</v>
      </c>
      <c r="B41" s="83" t="s">
        <v>139</v>
      </c>
      <c r="C41" s="123"/>
      <c r="D41" s="85">
        <f>D26</f>
        <v>0</v>
      </c>
    </row>
    <row r="42" spans="1:4" x14ac:dyDescent="0.2">
      <c r="A42" s="70" t="s">
        <v>128</v>
      </c>
      <c r="B42" s="83" t="s">
        <v>140</v>
      </c>
      <c r="C42" s="123"/>
      <c r="D42" s="85">
        <f>D37</f>
        <v>1240.8499999999999</v>
      </c>
    </row>
    <row r="43" spans="1:4" x14ac:dyDescent="0.2">
      <c r="A43" s="299" t="s">
        <v>141</v>
      </c>
      <c r="B43" s="304"/>
      <c r="C43" s="124"/>
      <c r="D43" s="88">
        <f>SUM(D40:D42)</f>
        <v>1240.8499999999999</v>
      </c>
    </row>
    <row r="44" spans="1:4" x14ac:dyDescent="0.2">
      <c r="A44" s="73"/>
      <c r="B44" s="74"/>
      <c r="C44" s="75"/>
      <c r="D44" s="76"/>
    </row>
    <row r="45" spans="1:4" x14ac:dyDescent="0.2">
      <c r="A45" s="305" t="s">
        <v>142</v>
      </c>
      <c r="B45" s="306"/>
      <c r="C45" s="306"/>
      <c r="D45" s="307"/>
    </row>
    <row r="46" spans="1:4" x14ac:dyDescent="0.2">
      <c r="A46" s="112">
        <v>3</v>
      </c>
      <c r="B46" s="108" t="s">
        <v>97</v>
      </c>
      <c r="C46" s="125" t="s">
        <v>105</v>
      </c>
      <c r="D46" s="112" t="s">
        <v>98</v>
      </c>
    </row>
    <row r="47" spans="1:4" x14ac:dyDescent="0.2">
      <c r="A47" s="70" t="s">
        <v>99</v>
      </c>
      <c r="B47" s="83" t="s">
        <v>143</v>
      </c>
      <c r="C47" s="93">
        <v>4.1666666666666666E-3</v>
      </c>
      <c r="D47" s="114">
        <f t="shared" ref="D47:D52" si="1">C47*$D$7</f>
        <v>0</v>
      </c>
    </row>
    <row r="48" spans="1:4" x14ac:dyDescent="0.2">
      <c r="A48" s="70" t="s">
        <v>107</v>
      </c>
      <c r="B48" s="83" t="s">
        <v>144</v>
      </c>
      <c r="C48" s="93">
        <v>3.3333333333333332E-4</v>
      </c>
      <c r="D48" s="114">
        <f t="shared" si="1"/>
        <v>0</v>
      </c>
    </row>
    <row r="49" spans="1:4" x14ac:dyDescent="0.2">
      <c r="A49" s="77" t="s">
        <v>114</v>
      </c>
      <c r="B49" s="78" t="s">
        <v>145</v>
      </c>
      <c r="C49" s="93">
        <v>3.4399999999999993E-2</v>
      </c>
      <c r="D49" s="114">
        <f t="shared" si="1"/>
        <v>0</v>
      </c>
    </row>
    <row r="50" spans="1:4" x14ac:dyDescent="0.2">
      <c r="A50" s="70" t="s">
        <v>116</v>
      </c>
      <c r="B50" s="83" t="s">
        <v>146</v>
      </c>
      <c r="C50" s="93">
        <v>1.2444444444444444E-2</v>
      </c>
      <c r="D50" s="114">
        <f t="shared" si="1"/>
        <v>0</v>
      </c>
    </row>
    <row r="51" spans="1:4" x14ac:dyDescent="0.2">
      <c r="A51" s="70" t="s">
        <v>118</v>
      </c>
      <c r="B51" s="83" t="s">
        <v>147</v>
      </c>
      <c r="C51" s="93">
        <v>4.5631999999999999E-3</v>
      </c>
      <c r="D51" s="114">
        <f t="shared" si="1"/>
        <v>0</v>
      </c>
    </row>
    <row r="52" spans="1:4" x14ac:dyDescent="0.2">
      <c r="A52" s="70" t="s">
        <v>120</v>
      </c>
      <c r="B52" s="83" t="s">
        <v>148</v>
      </c>
      <c r="C52" s="93">
        <v>3.9680000000000005E-4</v>
      </c>
      <c r="D52" s="114">
        <f t="shared" si="1"/>
        <v>0</v>
      </c>
    </row>
    <row r="53" spans="1:4" x14ac:dyDescent="0.2">
      <c r="A53" s="299" t="s">
        <v>149</v>
      </c>
      <c r="B53" s="300"/>
      <c r="C53" s="94">
        <f>SUM(C47:C52)</f>
        <v>5.6304444444444435E-2</v>
      </c>
      <c r="D53" s="88">
        <f>SUM(D47:D52)</f>
        <v>0</v>
      </c>
    </row>
    <row r="54" spans="1:4" x14ac:dyDescent="0.2">
      <c r="A54" s="73"/>
      <c r="B54" s="74"/>
      <c r="C54" s="95"/>
      <c r="D54" s="76"/>
    </row>
    <row r="55" spans="1:4" x14ac:dyDescent="0.2">
      <c r="A55" s="305" t="s">
        <v>150</v>
      </c>
      <c r="B55" s="306"/>
      <c r="C55" s="306"/>
      <c r="D55" s="307"/>
    </row>
    <row r="56" spans="1:4" x14ac:dyDescent="0.2">
      <c r="A56" s="112">
        <v>4</v>
      </c>
      <c r="B56" s="108" t="s">
        <v>97</v>
      </c>
      <c r="C56" s="125" t="s">
        <v>105</v>
      </c>
      <c r="D56" s="112" t="s">
        <v>98</v>
      </c>
    </row>
    <row r="57" spans="1:4" x14ac:dyDescent="0.2">
      <c r="A57" s="299" t="s">
        <v>151</v>
      </c>
      <c r="B57" s="300"/>
      <c r="C57" s="96">
        <v>0</v>
      </c>
      <c r="D57" s="126">
        <v>0</v>
      </c>
    </row>
    <row r="58" spans="1:4" x14ac:dyDescent="0.2">
      <c r="A58" s="73"/>
      <c r="B58" s="74"/>
      <c r="C58" s="95"/>
      <c r="D58" s="76"/>
    </row>
    <row r="59" spans="1:4" x14ac:dyDescent="0.2">
      <c r="A59" s="305" t="s">
        <v>152</v>
      </c>
      <c r="B59" s="306"/>
      <c r="C59" s="306"/>
      <c r="D59" s="307"/>
    </row>
    <row r="60" spans="1:4" x14ac:dyDescent="0.2">
      <c r="A60" s="112">
        <v>5</v>
      </c>
      <c r="B60" s="127" t="s">
        <v>97</v>
      </c>
      <c r="C60" s="128"/>
      <c r="D60" s="129" t="s">
        <v>98</v>
      </c>
    </row>
    <row r="61" spans="1:4" x14ac:dyDescent="0.2">
      <c r="A61" s="86" t="s">
        <v>153</v>
      </c>
      <c r="B61" s="110"/>
      <c r="C61" s="87"/>
      <c r="D61" s="130">
        <v>0</v>
      </c>
    </row>
    <row r="62" spans="1:4" x14ac:dyDescent="0.2">
      <c r="A62" s="73"/>
      <c r="B62" s="74"/>
      <c r="C62" s="97"/>
      <c r="D62" s="76"/>
    </row>
    <row r="63" spans="1:4" x14ac:dyDescent="0.2">
      <c r="A63" s="305" t="s">
        <v>154</v>
      </c>
      <c r="B63" s="306"/>
      <c r="C63" s="306"/>
      <c r="D63" s="307"/>
    </row>
    <row r="64" spans="1:4" x14ac:dyDescent="0.2">
      <c r="A64" s="112">
        <v>6</v>
      </c>
      <c r="B64" s="108" t="s">
        <v>97</v>
      </c>
      <c r="C64" s="131" t="s">
        <v>105</v>
      </c>
      <c r="D64" s="112" t="s">
        <v>98</v>
      </c>
    </row>
    <row r="65" spans="1:4" x14ac:dyDescent="0.2">
      <c r="A65" s="98" t="s">
        <v>99</v>
      </c>
      <c r="B65" s="99" t="s">
        <v>155</v>
      </c>
      <c r="C65" s="100">
        <v>0.05</v>
      </c>
      <c r="D65" s="88">
        <f>C65*$D$81</f>
        <v>62.042499999999997</v>
      </c>
    </row>
    <row r="66" spans="1:4" x14ac:dyDescent="0.2">
      <c r="A66" s="98" t="s">
        <v>107</v>
      </c>
      <c r="B66" s="99" t="s">
        <v>156</v>
      </c>
      <c r="C66" s="100">
        <v>0.1</v>
      </c>
      <c r="D66" s="88">
        <f>C66*($D$81+$D$65)</f>
        <v>130.28925000000001</v>
      </c>
    </row>
    <row r="67" spans="1:4" x14ac:dyDescent="0.2">
      <c r="A67" s="98" t="s">
        <v>114</v>
      </c>
      <c r="B67" s="99" t="s">
        <v>157</v>
      </c>
      <c r="C67" s="100">
        <v>9.2499999999999999E-2</v>
      </c>
      <c r="D67" s="88">
        <f>((D65+D66+D81)/(1-C67))-(D65+D66+D81)</f>
        <v>146.08188636363639</v>
      </c>
    </row>
    <row r="68" spans="1:4" x14ac:dyDescent="0.2">
      <c r="A68" s="77" t="s">
        <v>158</v>
      </c>
      <c r="B68" s="101" t="s">
        <v>159</v>
      </c>
      <c r="C68" s="93">
        <v>6.4999999999999997E-3</v>
      </c>
      <c r="D68" s="88">
        <f>C68*$D$83</f>
        <v>0</v>
      </c>
    </row>
    <row r="69" spans="1:4" x14ac:dyDescent="0.2">
      <c r="A69" s="77" t="s">
        <v>160</v>
      </c>
      <c r="B69" s="101" t="s">
        <v>161</v>
      </c>
      <c r="C69" s="93">
        <v>0.03</v>
      </c>
      <c r="D69" s="88">
        <f>C69*$D$83</f>
        <v>0</v>
      </c>
    </row>
    <row r="70" spans="1:4" x14ac:dyDescent="0.2">
      <c r="A70" s="70" t="s">
        <v>162</v>
      </c>
      <c r="B70" s="71" t="s">
        <v>163</v>
      </c>
      <c r="C70" s="93">
        <v>0.02</v>
      </c>
      <c r="D70" s="88">
        <f>C70*$D$83</f>
        <v>0</v>
      </c>
    </row>
    <row r="71" spans="1:4" x14ac:dyDescent="0.2">
      <c r="A71" s="70" t="s">
        <v>164</v>
      </c>
      <c r="B71" s="102" t="s">
        <v>165</v>
      </c>
      <c r="C71" s="93">
        <v>3.5999999999999997E-2</v>
      </c>
      <c r="D71" s="88">
        <f>C71*$D$83</f>
        <v>0</v>
      </c>
    </row>
    <row r="72" spans="1:4" x14ac:dyDescent="0.2">
      <c r="A72" s="299" t="s">
        <v>166</v>
      </c>
      <c r="B72" s="300"/>
      <c r="C72" s="96">
        <f>SUM(C65:C67)</f>
        <v>0.24250000000000002</v>
      </c>
      <c r="D72" s="88">
        <f>SUM(D65:D67)</f>
        <v>338.41363636363639</v>
      </c>
    </row>
    <row r="73" spans="1:4" x14ac:dyDescent="0.2">
      <c r="A73" s="73"/>
      <c r="B73" s="74"/>
      <c r="C73" s="75"/>
      <c r="D73" s="76"/>
    </row>
    <row r="74" spans="1:4" x14ac:dyDescent="0.2">
      <c r="A74" s="301" t="s">
        <v>167</v>
      </c>
      <c r="B74" s="302"/>
      <c r="C74" s="302"/>
      <c r="D74" s="303"/>
    </row>
    <row r="75" spans="1:4" x14ac:dyDescent="0.2">
      <c r="A75" s="116" t="s">
        <v>168</v>
      </c>
      <c r="B75" s="132"/>
      <c r="C75" s="133"/>
      <c r="D75" s="112" t="s">
        <v>98</v>
      </c>
    </row>
    <row r="76" spans="1:4" x14ac:dyDescent="0.2">
      <c r="A76" s="70">
        <v>1</v>
      </c>
      <c r="B76" s="103" t="s">
        <v>169</v>
      </c>
      <c r="C76" s="104"/>
      <c r="D76" s="85">
        <f>D7</f>
        <v>0</v>
      </c>
    </row>
    <row r="77" spans="1:4" x14ac:dyDescent="0.2">
      <c r="A77" s="70">
        <v>2</v>
      </c>
      <c r="B77" s="103" t="s">
        <v>170</v>
      </c>
      <c r="C77" s="104"/>
      <c r="D77" s="85">
        <f>D43</f>
        <v>1240.8499999999999</v>
      </c>
    </row>
    <row r="78" spans="1:4" x14ac:dyDescent="0.2">
      <c r="A78" s="70">
        <v>3</v>
      </c>
      <c r="B78" s="103" t="s">
        <v>171</v>
      </c>
      <c r="C78" s="104"/>
      <c r="D78" s="85">
        <f>D53</f>
        <v>0</v>
      </c>
    </row>
    <row r="79" spans="1:4" x14ac:dyDescent="0.2">
      <c r="A79" s="70">
        <v>4</v>
      </c>
      <c r="B79" s="103" t="s">
        <v>172</v>
      </c>
      <c r="C79" s="104"/>
      <c r="D79" s="85">
        <v>0</v>
      </c>
    </row>
    <row r="80" spans="1:4" x14ac:dyDescent="0.2">
      <c r="A80" s="70">
        <v>5</v>
      </c>
      <c r="B80" s="103" t="s">
        <v>173</v>
      </c>
      <c r="C80" s="104"/>
      <c r="D80" s="85">
        <v>0</v>
      </c>
    </row>
    <row r="81" spans="1:4" x14ac:dyDescent="0.2">
      <c r="A81" s="134" t="s">
        <v>174</v>
      </c>
      <c r="B81" s="110"/>
      <c r="C81" s="111"/>
      <c r="D81" s="88">
        <f>SUM(D76:D80)</f>
        <v>1240.8499999999999</v>
      </c>
    </row>
    <row r="82" spans="1:4" x14ac:dyDescent="0.2">
      <c r="A82" s="70">
        <v>6</v>
      </c>
      <c r="B82" s="103" t="s">
        <v>175</v>
      </c>
      <c r="C82" s="104"/>
      <c r="D82" s="85">
        <f>D72</f>
        <v>338.41363636363639</v>
      </c>
    </row>
    <row r="83" spans="1:4" x14ac:dyDescent="0.2">
      <c r="A83" s="299" t="s">
        <v>176</v>
      </c>
      <c r="B83" s="304"/>
      <c r="C83" s="300"/>
      <c r="D83" s="135">
        <f>IF(D7=0,0,SUM(D81:D82))</f>
        <v>0</v>
      </c>
    </row>
    <row r="84" spans="1:4" x14ac:dyDescent="0.2">
      <c r="C84" s="105" t="s">
        <v>177</v>
      </c>
      <c r="D84" s="106" t="e">
        <f>ROUNDUP(D83/D76,2)</f>
        <v>#DIV/0!</v>
      </c>
    </row>
    <row r="85" spans="1:4" x14ac:dyDescent="0.2"/>
    <row r="86" spans="1:4" hidden="1" x14ac:dyDescent="0.2">
      <c r="D86" s="137"/>
    </row>
  </sheetData>
  <mergeCells count="22">
    <mergeCell ref="B29:C29"/>
    <mergeCell ref="A30:A32"/>
    <mergeCell ref="A63:D63"/>
    <mergeCell ref="A33:A35"/>
    <mergeCell ref="A72:B72"/>
    <mergeCell ref="A74:D74"/>
    <mergeCell ref="A83:C83"/>
    <mergeCell ref="A43:B43"/>
    <mergeCell ref="A45:D45"/>
    <mergeCell ref="A53:B53"/>
    <mergeCell ref="A55:D55"/>
    <mergeCell ref="A57:B57"/>
    <mergeCell ref="A59:D59"/>
    <mergeCell ref="A14:B14"/>
    <mergeCell ref="A16:D16"/>
    <mergeCell ref="A26:B26"/>
    <mergeCell ref="A28:D28"/>
    <mergeCell ref="A1:D1"/>
    <mergeCell ref="A3:D3"/>
    <mergeCell ref="A4:D4"/>
    <mergeCell ref="A9:D9"/>
    <mergeCell ref="A10:D10"/>
  </mergeCells>
  <conditionalFormatting sqref="B69">
    <cfRule type="expression" dxfId="7" priority="1">
      <formula>$D$81=0</formula>
    </cfRule>
  </conditionalFormatting>
  <pageMargins left="0.511811024" right="0.511811024" top="0.78740157499999996" bottom="0.78740157499999996" header="0.31496062000000002" footer="0.3149606200000000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856CF0-43A5-45E3-B5D1-26F66438004D}">
  <sheetPr>
    <tabColor rgb="FFFF0000"/>
  </sheetPr>
  <dimension ref="A1:D86"/>
  <sheetViews>
    <sheetView zoomScaleNormal="100" workbookViewId="0">
      <selection sqref="A1:D1"/>
    </sheetView>
  </sheetViews>
  <sheetFormatPr defaultColWidth="0" defaultRowHeight="12" zeroHeight="1" x14ac:dyDescent="0.2"/>
  <cols>
    <col min="1" max="1" width="5.85546875" style="89" customWidth="1"/>
    <col min="2" max="2" width="83.28515625" style="89" customWidth="1"/>
    <col min="3" max="3" width="12.42578125" style="89" customWidth="1"/>
    <col min="4" max="4" width="15.42578125" style="89" customWidth="1"/>
    <col min="5" max="5" width="9.140625" style="89" hidden="1" customWidth="1"/>
    <col min="6" max="16384" width="9.140625" style="89" hidden="1"/>
  </cols>
  <sheetData>
    <row r="1" spans="1:4" ht="18.75" thickBot="1" x14ac:dyDescent="0.25">
      <c r="A1" s="319" t="str">
        <f>Perfis!B29</f>
        <v>Arquiteto de Dados Sênior</v>
      </c>
      <c r="B1" s="294"/>
      <c r="C1" s="294"/>
      <c r="D1" s="295"/>
    </row>
    <row r="2" spans="1:4" x14ac:dyDescent="0.2">
      <c r="A2" s="136"/>
      <c r="B2" s="136"/>
      <c r="C2" s="136"/>
      <c r="D2" s="136"/>
    </row>
    <row r="3" spans="1:4" ht="18" x14ac:dyDescent="0.2">
      <c r="A3" s="313" t="s">
        <v>95</v>
      </c>
      <c r="B3" s="314"/>
      <c r="C3" s="314"/>
      <c r="D3" s="315"/>
    </row>
    <row r="4" spans="1:4" x14ac:dyDescent="0.2">
      <c r="A4" s="305" t="s">
        <v>96</v>
      </c>
      <c r="B4" s="306"/>
      <c r="C4" s="306"/>
      <c r="D4" s="307"/>
    </row>
    <row r="5" spans="1:4" x14ac:dyDescent="0.2">
      <c r="A5" s="107">
        <v>1</v>
      </c>
      <c r="B5" s="108" t="s">
        <v>97</v>
      </c>
      <c r="C5" s="109"/>
      <c r="D5" s="107" t="s">
        <v>98</v>
      </c>
    </row>
    <row r="6" spans="1:4" x14ac:dyDescent="0.2">
      <c r="A6" s="70" t="s">
        <v>99</v>
      </c>
      <c r="B6" s="71" t="s">
        <v>100</v>
      </c>
      <c r="C6" s="72">
        <v>1</v>
      </c>
      <c r="D6" s="85">
        <f>_xlfn.XLOOKUP(A1,Perfis!B3:B35,Perfis!C3:C35)</f>
        <v>0</v>
      </c>
    </row>
    <row r="7" spans="1:4" x14ac:dyDescent="0.2">
      <c r="A7" s="86" t="s">
        <v>101</v>
      </c>
      <c r="B7" s="110"/>
      <c r="C7" s="111"/>
      <c r="D7" s="88">
        <f>SUM(D6)</f>
        <v>0</v>
      </c>
    </row>
    <row r="8" spans="1:4" x14ac:dyDescent="0.2">
      <c r="A8" s="73"/>
      <c r="B8" s="74"/>
      <c r="C8" s="75"/>
      <c r="D8" s="76"/>
    </row>
    <row r="9" spans="1:4" x14ac:dyDescent="0.2">
      <c r="A9" s="305" t="s">
        <v>102</v>
      </c>
      <c r="B9" s="306"/>
      <c r="C9" s="306"/>
      <c r="D9" s="307"/>
    </row>
    <row r="10" spans="1:4" x14ac:dyDescent="0.2">
      <c r="A10" s="316" t="s">
        <v>103</v>
      </c>
      <c r="B10" s="317"/>
      <c r="C10" s="317"/>
      <c r="D10" s="318"/>
    </row>
    <row r="11" spans="1:4" x14ac:dyDescent="0.2">
      <c r="A11" s="112" t="s">
        <v>104</v>
      </c>
      <c r="B11" s="108" t="s">
        <v>97</v>
      </c>
      <c r="C11" s="113" t="s">
        <v>105</v>
      </c>
      <c r="D11" s="112" t="s">
        <v>98</v>
      </c>
    </row>
    <row r="12" spans="1:4" x14ac:dyDescent="0.2">
      <c r="A12" s="77" t="s">
        <v>99</v>
      </c>
      <c r="B12" s="78" t="s">
        <v>106</v>
      </c>
      <c r="C12" s="79">
        <v>8.3333333333333329E-2</v>
      </c>
      <c r="D12" s="114">
        <f>C12*$D$7</f>
        <v>0</v>
      </c>
    </row>
    <row r="13" spans="1:4" x14ac:dyDescent="0.2">
      <c r="A13" s="77" t="s">
        <v>107</v>
      </c>
      <c r="B13" s="78" t="s">
        <v>108</v>
      </c>
      <c r="C13" s="79">
        <v>7.7777777777777779E-2</v>
      </c>
      <c r="D13" s="114">
        <f>C13*$D$7</f>
        <v>0</v>
      </c>
    </row>
    <row r="14" spans="1:4" x14ac:dyDescent="0.2">
      <c r="A14" s="299" t="s">
        <v>109</v>
      </c>
      <c r="B14" s="300"/>
      <c r="C14" s="80">
        <f>SUM(C12:C13)</f>
        <v>0.16111111111111109</v>
      </c>
      <c r="D14" s="88">
        <f>SUM(D12:D13)</f>
        <v>0</v>
      </c>
    </row>
    <row r="15" spans="1:4" x14ac:dyDescent="0.2">
      <c r="A15" s="73"/>
      <c r="B15" s="74"/>
      <c r="C15" s="95"/>
      <c r="D15" s="76"/>
    </row>
    <row r="16" spans="1:4" x14ac:dyDescent="0.2">
      <c r="A16" s="316" t="s">
        <v>110</v>
      </c>
      <c r="B16" s="317"/>
      <c r="C16" s="317"/>
      <c r="D16" s="318"/>
    </row>
    <row r="17" spans="1:4" x14ac:dyDescent="0.2">
      <c r="A17" s="112" t="s">
        <v>111</v>
      </c>
      <c r="B17" s="108" t="s">
        <v>97</v>
      </c>
      <c r="C17" s="115" t="s">
        <v>105</v>
      </c>
      <c r="D17" s="112" t="s">
        <v>98</v>
      </c>
    </row>
    <row r="18" spans="1:4" x14ac:dyDescent="0.2">
      <c r="A18" s="77" t="s">
        <v>99</v>
      </c>
      <c r="B18" s="81" t="s">
        <v>112</v>
      </c>
      <c r="C18" s="79">
        <v>0.05</v>
      </c>
      <c r="D18" s="114">
        <f t="shared" ref="D18:D25" si="0">C18*($D$7+$D$14)</f>
        <v>0</v>
      </c>
    </row>
    <row r="19" spans="1:4" x14ac:dyDescent="0.2">
      <c r="A19" s="77" t="s">
        <v>107</v>
      </c>
      <c r="B19" s="82" t="s">
        <v>113</v>
      </c>
      <c r="C19" s="79">
        <v>2.5000000000000001E-2</v>
      </c>
      <c r="D19" s="114">
        <f t="shared" si="0"/>
        <v>0</v>
      </c>
    </row>
    <row r="20" spans="1:4" x14ac:dyDescent="0.2">
      <c r="A20" s="77" t="s">
        <v>114</v>
      </c>
      <c r="B20" s="82" t="s">
        <v>115</v>
      </c>
      <c r="C20" s="79">
        <v>0.03</v>
      </c>
      <c r="D20" s="114">
        <f t="shared" si="0"/>
        <v>0</v>
      </c>
    </row>
    <row r="21" spans="1:4" x14ac:dyDescent="0.2">
      <c r="A21" s="77" t="s">
        <v>116</v>
      </c>
      <c r="B21" s="82" t="s">
        <v>117</v>
      </c>
      <c r="C21" s="79">
        <v>1.4999999999999999E-2</v>
      </c>
      <c r="D21" s="114">
        <f t="shared" si="0"/>
        <v>0</v>
      </c>
    </row>
    <row r="22" spans="1:4" x14ac:dyDescent="0.2">
      <c r="A22" s="77" t="s">
        <v>118</v>
      </c>
      <c r="B22" s="82" t="s">
        <v>119</v>
      </c>
      <c r="C22" s="79">
        <v>0.01</v>
      </c>
      <c r="D22" s="114">
        <f t="shared" si="0"/>
        <v>0</v>
      </c>
    </row>
    <row r="23" spans="1:4" x14ac:dyDescent="0.2">
      <c r="A23" s="77" t="s">
        <v>120</v>
      </c>
      <c r="B23" s="78" t="s">
        <v>121</v>
      </c>
      <c r="C23" s="79">
        <v>6.0000000000000001E-3</v>
      </c>
      <c r="D23" s="114">
        <f t="shared" si="0"/>
        <v>0</v>
      </c>
    </row>
    <row r="24" spans="1:4" x14ac:dyDescent="0.2">
      <c r="A24" s="77" t="s">
        <v>122</v>
      </c>
      <c r="B24" s="82" t="s">
        <v>123</v>
      </c>
      <c r="C24" s="79">
        <v>2E-3</v>
      </c>
      <c r="D24" s="114">
        <f t="shared" si="0"/>
        <v>0</v>
      </c>
    </row>
    <row r="25" spans="1:4" x14ac:dyDescent="0.2">
      <c r="A25" s="77" t="s">
        <v>124</v>
      </c>
      <c r="B25" s="81" t="s">
        <v>125</v>
      </c>
      <c r="C25" s="79">
        <v>0.08</v>
      </c>
      <c r="D25" s="114">
        <f t="shared" si="0"/>
        <v>0</v>
      </c>
    </row>
    <row r="26" spans="1:4" x14ac:dyDescent="0.2">
      <c r="A26" s="308" t="s">
        <v>126</v>
      </c>
      <c r="B26" s="309"/>
      <c r="C26" s="117">
        <f>SUM(C18:C25)</f>
        <v>0.21800000000000003</v>
      </c>
      <c r="D26" s="118">
        <f>SUM(D18:D25)</f>
        <v>0</v>
      </c>
    </row>
    <row r="27" spans="1:4" x14ac:dyDescent="0.2">
      <c r="A27" s="73"/>
      <c r="B27" s="74"/>
      <c r="C27" s="119"/>
      <c r="D27" s="76"/>
    </row>
    <row r="28" spans="1:4" x14ac:dyDescent="0.2">
      <c r="A28" s="316" t="s">
        <v>127</v>
      </c>
      <c r="B28" s="317"/>
      <c r="C28" s="317"/>
      <c r="D28" s="318"/>
    </row>
    <row r="29" spans="1:4" x14ac:dyDescent="0.2">
      <c r="A29" s="112" t="s">
        <v>128</v>
      </c>
      <c r="B29" s="316" t="s">
        <v>97</v>
      </c>
      <c r="C29" s="318"/>
      <c r="D29" s="112" t="s">
        <v>98</v>
      </c>
    </row>
    <row r="30" spans="1:4" x14ac:dyDescent="0.2">
      <c r="A30" s="296" t="s">
        <v>99</v>
      </c>
      <c r="B30" s="83" t="s">
        <v>129</v>
      </c>
      <c r="C30" s="84"/>
      <c r="D30" s="85">
        <f>COMPOSICAO!D20*2*22</f>
        <v>242</v>
      </c>
    </row>
    <row r="31" spans="1:4" x14ac:dyDescent="0.2">
      <c r="A31" s="297"/>
      <c r="B31" s="83" t="s">
        <v>130</v>
      </c>
      <c r="C31" s="84"/>
      <c r="D31" s="85">
        <f>D6*COMPOSICAO!D21</f>
        <v>0</v>
      </c>
    </row>
    <row r="32" spans="1:4" x14ac:dyDescent="0.2">
      <c r="A32" s="298"/>
      <c r="B32" s="86" t="s">
        <v>131</v>
      </c>
      <c r="C32" s="87"/>
      <c r="D32" s="88">
        <f>IF(D30-D31&gt;0,D30-D31,0)</f>
        <v>242</v>
      </c>
    </row>
    <row r="33" spans="1:4" x14ac:dyDescent="0.2">
      <c r="A33" s="296" t="s">
        <v>107</v>
      </c>
      <c r="B33" s="83" t="s">
        <v>132</v>
      </c>
      <c r="C33" s="120"/>
      <c r="D33" s="85">
        <f>COMPOSICAO!D23*22</f>
        <v>814</v>
      </c>
    </row>
    <row r="34" spans="1:4" x14ac:dyDescent="0.2">
      <c r="A34" s="297"/>
      <c r="B34" s="83" t="s">
        <v>133</v>
      </c>
      <c r="C34" s="90">
        <v>0</v>
      </c>
      <c r="D34" s="85">
        <f>D33*C34</f>
        <v>0</v>
      </c>
    </row>
    <row r="35" spans="1:4" x14ac:dyDescent="0.2">
      <c r="A35" s="298"/>
      <c r="B35" s="86" t="s">
        <v>134</v>
      </c>
      <c r="C35" s="91"/>
      <c r="D35" s="88">
        <f>D33-D34</f>
        <v>814</v>
      </c>
    </row>
    <row r="36" spans="1:4" x14ac:dyDescent="0.2">
      <c r="A36" s="70" t="s">
        <v>114</v>
      </c>
      <c r="B36" s="83" t="s">
        <v>135</v>
      </c>
      <c r="C36" s="84"/>
      <c r="D36" s="92">
        <f>COMPOSICAO!D31</f>
        <v>184.85</v>
      </c>
    </row>
    <row r="37" spans="1:4" x14ac:dyDescent="0.2">
      <c r="A37" s="86" t="s">
        <v>136</v>
      </c>
      <c r="B37" s="110"/>
      <c r="C37" s="111"/>
      <c r="D37" s="88">
        <f>SUM(D32,D35,D36)</f>
        <v>1240.8499999999999</v>
      </c>
    </row>
    <row r="38" spans="1:4" x14ac:dyDescent="0.2">
      <c r="A38" s="73"/>
      <c r="B38" s="74"/>
      <c r="C38" s="75"/>
      <c r="D38" s="76"/>
    </row>
    <row r="39" spans="1:4" x14ac:dyDescent="0.2">
      <c r="A39" s="112">
        <v>2</v>
      </c>
      <c r="B39" s="121" t="s">
        <v>137</v>
      </c>
      <c r="C39" s="122"/>
      <c r="D39" s="112" t="s">
        <v>98</v>
      </c>
    </row>
    <row r="40" spans="1:4" x14ac:dyDescent="0.2">
      <c r="A40" s="70" t="s">
        <v>104</v>
      </c>
      <c r="B40" s="83" t="s">
        <v>138</v>
      </c>
      <c r="C40" s="123"/>
      <c r="D40" s="85">
        <f>D14</f>
        <v>0</v>
      </c>
    </row>
    <row r="41" spans="1:4" x14ac:dyDescent="0.2">
      <c r="A41" s="70" t="s">
        <v>111</v>
      </c>
      <c r="B41" s="83" t="s">
        <v>139</v>
      </c>
      <c r="C41" s="123"/>
      <c r="D41" s="85">
        <f>D26</f>
        <v>0</v>
      </c>
    </row>
    <row r="42" spans="1:4" x14ac:dyDescent="0.2">
      <c r="A42" s="70" t="s">
        <v>128</v>
      </c>
      <c r="B42" s="83" t="s">
        <v>140</v>
      </c>
      <c r="C42" s="123"/>
      <c r="D42" s="85">
        <f>D37</f>
        <v>1240.8499999999999</v>
      </c>
    </row>
    <row r="43" spans="1:4" x14ac:dyDescent="0.2">
      <c r="A43" s="299" t="s">
        <v>141</v>
      </c>
      <c r="B43" s="304"/>
      <c r="C43" s="124"/>
      <c r="D43" s="88">
        <f>SUM(D40:D42)</f>
        <v>1240.8499999999999</v>
      </c>
    </row>
    <row r="44" spans="1:4" x14ac:dyDescent="0.2">
      <c r="A44" s="73"/>
      <c r="B44" s="74"/>
      <c r="C44" s="75"/>
      <c r="D44" s="76"/>
    </row>
    <row r="45" spans="1:4" x14ac:dyDescent="0.2">
      <c r="A45" s="305" t="s">
        <v>142</v>
      </c>
      <c r="B45" s="306"/>
      <c r="C45" s="306"/>
      <c r="D45" s="307"/>
    </row>
    <row r="46" spans="1:4" x14ac:dyDescent="0.2">
      <c r="A46" s="112">
        <v>3</v>
      </c>
      <c r="B46" s="108" t="s">
        <v>97</v>
      </c>
      <c r="C46" s="125" t="s">
        <v>105</v>
      </c>
      <c r="D46" s="112" t="s">
        <v>98</v>
      </c>
    </row>
    <row r="47" spans="1:4" x14ac:dyDescent="0.2">
      <c r="A47" s="70" t="s">
        <v>99</v>
      </c>
      <c r="B47" s="83" t="s">
        <v>143</v>
      </c>
      <c r="C47" s="93">
        <v>4.1666666666666666E-3</v>
      </c>
      <c r="D47" s="114">
        <f t="shared" ref="D47:D52" si="1">C47*$D$7</f>
        <v>0</v>
      </c>
    </row>
    <row r="48" spans="1:4" x14ac:dyDescent="0.2">
      <c r="A48" s="70" t="s">
        <v>107</v>
      </c>
      <c r="B48" s="83" t="s">
        <v>144</v>
      </c>
      <c r="C48" s="93">
        <v>3.3333333333333332E-4</v>
      </c>
      <c r="D48" s="114">
        <f t="shared" si="1"/>
        <v>0</v>
      </c>
    </row>
    <row r="49" spans="1:4" x14ac:dyDescent="0.2">
      <c r="A49" s="77" t="s">
        <v>114</v>
      </c>
      <c r="B49" s="78" t="s">
        <v>145</v>
      </c>
      <c r="C49" s="93">
        <v>3.4399999999999993E-2</v>
      </c>
      <c r="D49" s="114">
        <f t="shared" si="1"/>
        <v>0</v>
      </c>
    </row>
    <row r="50" spans="1:4" x14ac:dyDescent="0.2">
      <c r="A50" s="70" t="s">
        <v>116</v>
      </c>
      <c r="B50" s="83" t="s">
        <v>146</v>
      </c>
      <c r="C50" s="93">
        <v>1.2444444444444444E-2</v>
      </c>
      <c r="D50" s="114">
        <f t="shared" si="1"/>
        <v>0</v>
      </c>
    </row>
    <row r="51" spans="1:4" x14ac:dyDescent="0.2">
      <c r="A51" s="70" t="s">
        <v>118</v>
      </c>
      <c r="B51" s="83" t="s">
        <v>147</v>
      </c>
      <c r="C51" s="93">
        <v>4.5631999999999999E-3</v>
      </c>
      <c r="D51" s="114">
        <f t="shared" si="1"/>
        <v>0</v>
      </c>
    </row>
    <row r="52" spans="1:4" x14ac:dyDescent="0.2">
      <c r="A52" s="70" t="s">
        <v>120</v>
      </c>
      <c r="B52" s="83" t="s">
        <v>148</v>
      </c>
      <c r="C52" s="93">
        <v>3.9680000000000005E-4</v>
      </c>
      <c r="D52" s="114">
        <f t="shared" si="1"/>
        <v>0</v>
      </c>
    </row>
    <row r="53" spans="1:4" x14ac:dyDescent="0.2">
      <c r="A53" s="299" t="s">
        <v>149</v>
      </c>
      <c r="B53" s="300"/>
      <c r="C53" s="94">
        <f>SUM(C47:C52)</f>
        <v>5.6304444444444435E-2</v>
      </c>
      <c r="D53" s="88">
        <f>SUM(D47:D52)</f>
        <v>0</v>
      </c>
    </row>
    <row r="54" spans="1:4" x14ac:dyDescent="0.2">
      <c r="A54" s="73"/>
      <c r="B54" s="74"/>
      <c r="C54" s="95"/>
      <c r="D54" s="76"/>
    </row>
    <row r="55" spans="1:4" x14ac:dyDescent="0.2">
      <c r="A55" s="305" t="s">
        <v>150</v>
      </c>
      <c r="B55" s="306"/>
      <c r="C55" s="306"/>
      <c r="D55" s="307"/>
    </row>
    <row r="56" spans="1:4" x14ac:dyDescent="0.2">
      <c r="A56" s="112">
        <v>4</v>
      </c>
      <c r="B56" s="108" t="s">
        <v>97</v>
      </c>
      <c r="C56" s="125" t="s">
        <v>105</v>
      </c>
      <c r="D56" s="112" t="s">
        <v>98</v>
      </c>
    </row>
    <row r="57" spans="1:4" x14ac:dyDescent="0.2">
      <c r="A57" s="299" t="s">
        <v>151</v>
      </c>
      <c r="B57" s="300"/>
      <c r="C57" s="96">
        <v>0</v>
      </c>
      <c r="D57" s="126">
        <v>0</v>
      </c>
    </row>
    <row r="58" spans="1:4" x14ac:dyDescent="0.2">
      <c r="A58" s="73"/>
      <c r="B58" s="74"/>
      <c r="C58" s="95"/>
      <c r="D58" s="76"/>
    </row>
    <row r="59" spans="1:4" x14ac:dyDescent="0.2">
      <c r="A59" s="305" t="s">
        <v>152</v>
      </c>
      <c r="B59" s="306"/>
      <c r="C59" s="306"/>
      <c r="D59" s="307"/>
    </row>
    <row r="60" spans="1:4" x14ac:dyDescent="0.2">
      <c r="A60" s="112">
        <v>5</v>
      </c>
      <c r="B60" s="127" t="s">
        <v>97</v>
      </c>
      <c r="C60" s="128"/>
      <c r="D60" s="129" t="s">
        <v>98</v>
      </c>
    </row>
    <row r="61" spans="1:4" x14ac:dyDescent="0.2">
      <c r="A61" s="86" t="s">
        <v>153</v>
      </c>
      <c r="B61" s="110"/>
      <c r="C61" s="87"/>
      <c r="D61" s="130">
        <v>0</v>
      </c>
    </row>
    <row r="62" spans="1:4" x14ac:dyDescent="0.2">
      <c r="A62" s="73"/>
      <c r="B62" s="74"/>
      <c r="C62" s="97"/>
      <c r="D62" s="76"/>
    </row>
    <row r="63" spans="1:4" x14ac:dyDescent="0.2">
      <c r="A63" s="305" t="s">
        <v>154</v>
      </c>
      <c r="B63" s="306"/>
      <c r="C63" s="306"/>
      <c r="D63" s="307"/>
    </row>
    <row r="64" spans="1:4" x14ac:dyDescent="0.2">
      <c r="A64" s="112">
        <v>6</v>
      </c>
      <c r="B64" s="108" t="s">
        <v>97</v>
      </c>
      <c r="C64" s="131" t="s">
        <v>105</v>
      </c>
      <c r="D64" s="112" t="s">
        <v>98</v>
      </c>
    </row>
    <row r="65" spans="1:4" x14ac:dyDescent="0.2">
      <c r="A65" s="98" t="s">
        <v>99</v>
      </c>
      <c r="B65" s="99" t="s">
        <v>155</v>
      </c>
      <c r="C65" s="100">
        <v>0.05</v>
      </c>
      <c r="D65" s="88">
        <f>C65*$D$81</f>
        <v>62.042499999999997</v>
      </c>
    </row>
    <row r="66" spans="1:4" x14ac:dyDescent="0.2">
      <c r="A66" s="98" t="s">
        <v>107</v>
      </c>
      <c r="B66" s="99" t="s">
        <v>156</v>
      </c>
      <c r="C66" s="100">
        <v>0.1</v>
      </c>
      <c r="D66" s="88">
        <f>C66*($D$81+$D$65)</f>
        <v>130.28925000000001</v>
      </c>
    </row>
    <row r="67" spans="1:4" x14ac:dyDescent="0.2">
      <c r="A67" s="98" t="s">
        <v>114</v>
      </c>
      <c r="B67" s="99" t="s">
        <v>157</v>
      </c>
      <c r="C67" s="100">
        <v>9.2499999999999999E-2</v>
      </c>
      <c r="D67" s="88">
        <f>((D65+D66+D81)/(1-C67))-(D65+D66+D81)</f>
        <v>146.08188636363639</v>
      </c>
    </row>
    <row r="68" spans="1:4" x14ac:dyDescent="0.2">
      <c r="A68" s="77" t="s">
        <v>158</v>
      </c>
      <c r="B68" s="101" t="s">
        <v>159</v>
      </c>
      <c r="C68" s="93">
        <v>6.4999999999999997E-3</v>
      </c>
      <c r="D68" s="88">
        <f>C68*$D$83</f>
        <v>0</v>
      </c>
    </row>
    <row r="69" spans="1:4" x14ac:dyDescent="0.2">
      <c r="A69" s="77" t="s">
        <v>160</v>
      </c>
      <c r="B69" s="101" t="s">
        <v>161</v>
      </c>
      <c r="C69" s="93">
        <v>0.03</v>
      </c>
      <c r="D69" s="88">
        <f>C69*$D$83</f>
        <v>0</v>
      </c>
    </row>
    <row r="70" spans="1:4" x14ac:dyDescent="0.2">
      <c r="A70" s="70" t="s">
        <v>162</v>
      </c>
      <c r="B70" s="71" t="s">
        <v>163</v>
      </c>
      <c r="C70" s="93">
        <v>0.02</v>
      </c>
      <c r="D70" s="88">
        <f>C70*$D$83</f>
        <v>0</v>
      </c>
    </row>
    <row r="71" spans="1:4" x14ac:dyDescent="0.2">
      <c r="A71" s="70" t="s">
        <v>164</v>
      </c>
      <c r="B71" s="102" t="s">
        <v>165</v>
      </c>
      <c r="C71" s="93">
        <v>3.5999999999999997E-2</v>
      </c>
      <c r="D71" s="88">
        <f>C71*$D$83</f>
        <v>0</v>
      </c>
    </row>
    <row r="72" spans="1:4" x14ac:dyDescent="0.2">
      <c r="A72" s="299" t="s">
        <v>166</v>
      </c>
      <c r="B72" s="300"/>
      <c r="C72" s="96">
        <f>SUM(C65:C67)</f>
        <v>0.24250000000000002</v>
      </c>
      <c r="D72" s="88">
        <f>SUM(D65:D67)</f>
        <v>338.41363636363639</v>
      </c>
    </row>
    <row r="73" spans="1:4" x14ac:dyDescent="0.2">
      <c r="A73" s="73"/>
      <c r="B73" s="74"/>
      <c r="C73" s="75"/>
      <c r="D73" s="76"/>
    </row>
    <row r="74" spans="1:4" x14ac:dyDescent="0.2">
      <c r="A74" s="301" t="s">
        <v>167</v>
      </c>
      <c r="B74" s="302"/>
      <c r="C74" s="302"/>
      <c r="D74" s="303"/>
    </row>
    <row r="75" spans="1:4" x14ac:dyDescent="0.2">
      <c r="A75" s="116" t="s">
        <v>168</v>
      </c>
      <c r="B75" s="132"/>
      <c r="C75" s="133"/>
      <c r="D75" s="112" t="s">
        <v>98</v>
      </c>
    </row>
    <row r="76" spans="1:4" x14ac:dyDescent="0.2">
      <c r="A76" s="70">
        <v>1</v>
      </c>
      <c r="B76" s="103" t="s">
        <v>169</v>
      </c>
      <c r="C76" s="104"/>
      <c r="D76" s="85">
        <f>D7</f>
        <v>0</v>
      </c>
    </row>
    <row r="77" spans="1:4" x14ac:dyDescent="0.2">
      <c r="A77" s="70">
        <v>2</v>
      </c>
      <c r="B77" s="103" t="s">
        <v>170</v>
      </c>
      <c r="C77" s="104"/>
      <c r="D77" s="85">
        <f>D43</f>
        <v>1240.8499999999999</v>
      </c>
    </row>
    <row r="78" spans="1:4" x14ac:dyDescent="0.2">
      <c r="A78" s="70">
        <v>3</v>
      </c>
      <c r="B78" s="103" t="s">
        <v>171</v>
      </c>
      <c r="C78" s="104"/>
      <c r="D78" s="85">
        <f>D53</f>
        <v>0</v>
      </c>
    </row>
    <row r="79" spans="1:4" x14ac:dyDescent="0.2">
      <c r="A79" s="70">
        <v>4</v>
      </c>
      <c r="B79" s="103" t="s">
        <v>172</v>
      </c>
      <c r="C79" s="104"/>
      <c r="D79" s="85">
        <v>0</v>
      </c>
    </row>
    <row r="80" spans="1:4" x14ac:dyDescent="0.2">
      <c r="A80" s="70">
        <v>5</v>
      </c>
      <c r="B80" s="103" t="s">
        <v>173</v>
      </c>
      <c r="C80" s="104"/>
      <c r="D80" s="85">
        <v>0</v>
      </c>
    </row>
    <row r="81" spans="1:4" x14ac:dyDescent="0.2">
      <c r="A81" s="134" t="s">
        <v>174</v>
      </c>
      <c r="B81" s="110"/>
      <c r="C81" s="111"/>
      <c r="D81" s="88">
        <f>SUM(D76:D80)</f>
        <v>1240.8499999999999</v>
      </c>
    </row>
    <row r="82" spans="1:4" x14ac:dyDescent="0.2">
      <c r="A82" s="70">
        <v>6</v>
      </c>
      <c r="B82" s="103" t="s">
        <v>175</v>
      </c>
      <c r="C82" s="104"/>
      <c r="D82" s="85">
        <f>D72</f>
        <v>338.41363636363639</v>
      </c>
    </row>
    <row r="83" spans="1:4" x14ac:dyDescent="0.2">
      <c r="A83" s="299" t="s">
        <v>176</v>
      </c>
      <c r="B83" s="304"/>
      <c r="C83" s="300"/>
      <c r="D83" s="135">
        <f>IF(D7=0,0,SUM(D81:D82))</f>
        <v>0</v>
      </c>
    </row>
    <row r="84" spans="1:4" x14ac:dyDescent="0.2">
      <c r="C84" s="105" t="s">
        <v>177</v>
      </c>
      <c r="D84" s="106" t="e">
        <f>ROUNDUP(D83/D76,2)</f>
        <v>#DIV/0!</v>
      </c>
    </row>
    <row r="85" spans="1:4" x14ac:dyDescent="0.2"/>
    <row r="86" spans="1:4" hidden="1" x14ac:dyDescent="0.2">
      <c r="D86" s="137"/>
    </row>
  </sheetData>
  <mergeCells count="22">
    <mergeCell ref="B29:C29"/>
    <mergeCell ref="A30:A32"/>
    <mergeCell ref="A63:D63"/>
    <mergeCell ref="A33:A35"/>
    <mergeCell ref="A72:B72"/>
    <mergeCell ref="A74:D74"/>
    <mergeCell ref="A83:C83"/>
    <mergeCell ref="A43:B43"/>
    <mergeCell ref="A45:D45"/>
    <mergeCell ref="A53:B53"/>
    <mergeCell ref="A55:D55"/>
    <mergeCell ref="A57:B57"/>
    <mergeCell ref="A59:D59"/>
    <mergeCell ref="A14:B14"/>
    <mergeCell ref="A16:D16"/>
    <mergeCell ref="A26:B26"/>
    <mergeCell ref="A28:D28"/>
    <mergeCell ref="A1:D1"/>
    <mergeCell ref="A3:D3"/>
    <mergeCell ref="A4:D4"/>
    <mergeCell ref="A9:D9"/>
    <mergeCell ref="A10:D10"/>
  </mergeCells>
  <conditionalFormatting sqref="B69">
    <cfRule type="expression" dxfId="6" priority="1">
      <formula>$D$81=0</formula>
    </cfRule>
  </conditionalFormatting>
  <pageMargins left="0.511811024" right="0.511811024" top="0.78740157499999996" bottom="0.78740157499999996" header="0.31496062000000002" footer="0.3149606200000000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CFCB6A-AED0-46D0-9A43-CAB8911F59A1}">
  <sheetPr>
    <tabColor rgb="FFFF0000"/>
  </sheetPr>
  <dimension ref="A1:D86"/>
  <sheetViews>
    <sheetView zoomScaleNormal="100" workbookViewId="0">
      <selection sqref="A1:D1"/>
    </sheetView>
  </sheetViews>
  <sheetFormatPr defaultColWidth="0" defaultRowHeight="12" zeroHeight="1" x14ac:dyDescent="0.2"/>
  <cols>
    <col min="1" max="1" width="5.85546875" style="89" customWidth="1"/>
    <col min="2" max="2" width="83.28515625" style="89" customWidth="1"/>
    <col min="3" max="3" width="12.42578125" style="89" customWidth="1"/>
    <col min="4" max="4" width="15.42578125" style="89" customWidth="1"/>
    <col min="5" max="5" width="9.140625" style="89" hidden="1" customWidth="1"/>
    <col min="6" max="16384" width="9.140625" style="89" hidden="1"/>
  </cols>
  <sheetData>
    <row r="1" spans="1:4" ht="18.75" thickBot="1" x14ac:dyDescent="0.25">
      <c r="A1" s="319" t="str">
        <f>Perfis!B30</f>
        <v>Engenharia de IA Júnior</v>
      </c>
      <c r="B1" s="294"/>
      <c r="C1" s="294"/>
      <c r="D1" s="295"/>
    </row>
    <row r="2" spans="1:4" x14ac:dyDescent="0.2">
      <c r="A2" s="136"/>
      <c r="B2" s="136"/>
      <c r="C2" s="136"/>
      <c r="D2" s="136"/>
    </row>
    <row r="3" spans="1:4" ht="18" x14ac:dyDescent="0.2">
      <c r="A3" s="313" t="s">
        <v>95</v>
      </c>
      <c r="B3" s="314"/>
      <c r="C3" s="314"/>
      <c r="D3" s="315"/>
    </row>
    <row r="4" spans="1:4" x14ac:dyDescent="0.2">
      <c r="A4" s="305" t="s">
        <v>96</v>
      </c>
      <c r="B4" s="306"/>
      <c r="C4" s="306"/>
      <c r="D4" s="307"/>
    </row>
    <row r="5" spans="1:4" x14ac:dyDescent="0.2">
      <c r="A5" s="107">
        <v>1</v>
      </c>
      <c r="B5" s="108" t="s">
        <v>97</v>
      </c>
      <c r="C5" s="109"/>
      <c r="D5" s="107" t="s">
        <v>98</v>
      </c>
    </row>
    <row r="6" spans="1:4" x14ac:dyDescent="0.2">
      <c r="A6" s="70" t="s">
        <v>99</v>
      </c>
      <c r="B6" s="71" t="s">
        <v>100</v>
      </c>
      <c r="C6" s="72">
        <v>1</v>
      </c>
      <c r="D6" s="85">
        <f>_xlfn.XLOOKUP(A1,Perfis!B3:B35,Perfis!C3:C35)</f>
        <v>0</v>
      </c>
    </row>
    <row r="7" spans="1:4" x14ac:dyDescent="0.2">
      <c r="A7" s="86" t="s">
        <v>101</v>
      </c>
      <c r="B7" s="110"/>
      <c r="C7" s="111"/>
      <c r="D7" s="88">
        <f>SUM(D6)</f>
        <v>0</v>
      </c>
    </row>
    <row r="8" spans="1:4" x14ac:dyDescent="0.2">
      <c r="A8" s="73"/>
      <c r="B8" s="74"/>
      <c r="C8" s="75"/>
      <c r="D8" s="76"/>
    </row>
    <row r="9" spans="1:4" x14ac:dyDescent="0.2">
      <c r="A9" s="305" t="s">
        <v>102</v>
      </c>
      <c r="B9" s="306"/>
      <c r="C9" s="306"/>
      <c r="D9" s="307"/>
    </row>
    <row r="10" spans="1:4" x14ac:dyDescent="0.2">
      <c r="A10" s="316" t="s">
        <v>103</v>
      </c>
      <c r="B10" s="317"/>
      <c r="C10" s="317"/>
      <c r="D10" s="318"/>
    </row>
    <row r="11" spans="1:4" x14ac:dyDescent="0.2">
      <c r="A11" s="112" t="s">
        <v>104</v>
      </c>
      <c r="B11" s="108" t="s">
        <v>97</v>
      </c>
      <c r="C11" s="113" t="s">
        <v>105</v>
      </c>
      <c r="D11" s="112" t="s">
        <v>98</v>
      </c>
    </row>
    <row r="12" spans="1:4" x14ac:dyDescent="0.2">
      <c r="A12" s="77" t="s">
        <v>99</v>
      </c>
      <c r="B12" s="78" t="s">
        <v>106</v>
      </c>
      <c r="C12" s="79">
        <v>8.3333333333333329E-2</v>
      </c>
      <c r="D12" s="114">
        <f>C12*$D$7</f>
        <v>0</v>
      </c>
    </row>
    <row r="13" spans="1:4" x14ac:dyDescent="0.2">
      <c r="A13" s="77" t="s">
        <v>107</v>
      </c>
      <c r="B13" s="78" t="s">
        <v>108</v>
      </c>
      <c r="C13" s="79">
        <v>7.7777777777777779E-2</v>
      </c>
      <c r="D13" s="114">
        <f>C13*$D$7</f>
        <v>0</v>
      </c>
    </row>
    <row r="14" spans="1:4" x14ac:dyDescent="0.2">
      <c r="A14" s="299" t="s">
        <v>109</v>
      </c>
      <c r="B14" s="300"/>
      <c r="C14" s="80">
        <f>SUM(C12:C13)</f>
        <v>0.16111111111111109</v>
      </c>
      <c r="D14" s="88">
        <f>SUM(D12:D13)</f>
        <v>0</v>
      </c>
    </row>
    <row r="15" spans="1:4" x14ac:dyDescent="0.2">
      <c r="A15" s="73"/>
      <c r="B15" s="74"/>
      <c r="C15" s="95"/>
      <c r="D15" s="76"/>
    </row>
    <row r="16" spans="1:4" x14ac:dyDescent="0.2">
      <c r="A16" s="316" t="s">
        <v>110</v>
      </c>
      <c r="B16" s="317"/>
      <c r="C16" s="317"/>
      <c r="D16" s="318"/>
    </row>
    <row r="17" spans="1:4" x14ac:dyDescent="0.2">
      <c r="A17" s="112" t="s">
        <v>111</v>
      </c>
      <c r="B17" s="108" t="s">
        <v>97</v>
      </c>
      <c r="C17" s="115" t="s">
        <v>105</v>
      </c>
      <c r="D17" s="112" t="s">
        <v>98</v>
      </c>
    </row>
    <row r="18" spans="1:4" x14ac:dyDescent="0.2">
      <c r="A18" s="77" t="s">
        <v>99</v>
      </c>
      <c r="B18" s="81" t="s">
        <v>112</v>
      </c>
      <c r="C18" s="79">
        <v>0.05</v>
      </c>
      <c r="D18" s="114">
        <f t="shared" ref="D18:D25" si="0">C18*($D$7+$D$14)</f>
        <v>0</v>
      </c>
    </row>
    <row r="19" spans="1:4" x14ac:dyDescent="0.2">
      <c r="A19" s="77" t="s">
        <v>107</v>
      </c>
      <c r="B19" s="82" t="s">
        <v>113</v>
      </c>
      <c r="C19" s="79">
        <v>2.5000000000000001E-2</v>
      </c>
      <c r="D19" s="114">
        <f t="shared" si="0"/>
        <v>0</v>
      </c>
    </row>
    <row r="20" spans="1:4" x14ac:dyDescent="0.2">
      <c r="A20" s="77" t="s">
        <v>114</v>
      </c>
      <c r="B20" s="82" t="s">
        <v>115</v>
      </c>
      <c r="C20" s="79">
        <v>0.03</v>
      </c>
      <c r="D20" s="114">
        <f t="shared" si="0"/>
        <v>0</v>
      </c>
    </row>
    <row r="21" spans="1:4" x14ac:dyDescent="0.2">
      <c r="A21" s="77" t="s">
        <v>116</v>
      </c>
      <c r="B21" s="82" t="s">
        <v>117</v>
      </c>
      <c r="C21" s="79">
        <v>1.4999999999999999E-2</v>
      </c>
      <c r="D21" s="114">
        <f t="shared" si="0"/>
        <v>0</v>
      </c>
    </row>
    <row r="22" spans="1:4" x14ac:dyDescent="0.2">
      <c r="A22" s="77" t="s">
        <v>118</v>
      </c>
      <c r="B22" s="82" t="s">
        <v>119</v>
      </c>
      <c r="C22" s="79">
        <v>0.01</v>
      </c>
      <c r="D22" s="114">
        <f t="shared" si="0"/>
        <v>0</v>
      </c>
    </row>
    <row r="23" spans="1:4" x14ac:dyDescent="0.2">
      <c r="A23" s="77" t="s">
        <v>120</v>
      </c>
      <c r="B23" s="78" t="s">
        <v>121</v>
      </c>
      <c r="C23" s="79">
        <v>6.0000000000000001E-3</v>
      </c>
      <c r="D23" s="114">
        <f t="shared" si="0"/>
        <v>0</v>
      </c>
    </row>
    <row r="24" spans="1:4" x14ac:dyDescent="0.2">
      <c r="A24" s="77" t="s">
        <v>122</v>
      </c>
      <c r="B24" s="82" t="s">
        <v>123</v>
      </c>
      <c r="C24" s="79">
        <v>2E-3</v>
      </c>
      <c r="D24" s="114">
        <f t="shared" si="0"/>
        <v>0</v>
      </c>
    </row>
    <row r="25" spans="1:4" x14ac:dyDescent="0.2">
      <c r="A25" s="77" t="s">
        <v>124</v>
      </c>
      <c r="B25" s="81" t="s">
        <v>125</v>
      </c>
      <c r="C25" s="79">
        <v>0.08</v>
      </c>
      <c r="D25" s="114">
        <f t="shared" si="0"/>
        <v>0</v>
      </c>
    </row>
    <row r="26" spans="1:4" x14ac:dyDescent="0.2">
      <c r="A26" s="308" t="s">
        <v>126</v>
      </c>
      <c r="B26" s="309"/>
      <c r="C26" s="117">
        <f>SUM(C18:C25)</f>
        <v>0.21800000000000003</v>
      </c>
      <c r="D26" s="118">
        <f>SUM(D18:D25)</f>
        <v>0</v>
      </c>
    </row>
    <row r="27" spans="1:4" x14ac:dyDescent="0.2">
      <c r="A27" s="73"/>
      <c r="B27" s="74"/>
      <c r="C27" s="119"/>
      <c r="D27" s="76"/>
    </row>
    <row r="28" spans="1:4" x14ac:dyDescent="0.2">
      <c r="A28" s="316" t="s">
        <v>127</v>
      </c>
      <c r="B28" s="317"/>
      <c r="C28" s="317"/>
      <c r="D28" s="318"/>
    </row>
    <row r="29" spans="1:4" x14ac:dyDescent="0.2">
      <c r="A29" s="112" t="s">
        <v>128</v>
      </c>
      <c r="B29" s="316" t="s">
        <v>97</v>
      </c>
      <c r="C29" s="318"/>
      <c r="D29" s="112" t="s">
        <v>98</v>
      </c>
    </row>
    <row r="30" spans="1:4" x14ac:dyDescent="0.2">
      <c r="A30" s="296" t="s">
        <v>99</v>
      </c>
      <c r="B30" s="83" t="s">
        <v>129</v>
      </c>
      <c r="C30" s="84"/>
      <c r="D30" s="85">
        <f>COMPOSICAO!D20*2*22</f>
        <v>242</v>
      </c>
    </row>
    <row r="31" spans="1:4" x14ac:dyDescent="0.2">
      <c r="A31" s="297"/>
      <c r="B31" s="83" t="s">
        <v>130</v>
      </c>
      <c r="C31" s="84"/>
      <c r="D31" s="85">
        <f>D6*COMPOSICAO!D21</f>
        <v>0</v>
      </c>
    </row>
    <row r="32" spans="1:4" x14ac:dyDescent="0.2">
      <c r="A32" s="298"/>
      <c r="B32" s="86" t="s">
        <v>131</v>
      </c>
      <c r="C32" s="87"/>
      <c r="D32" s="88">
        <f>IF(D30-D31&gt;0,D30-D31,0)</f>
        <v>242</v>
      </c>
    </row>
    <row r="33" spans="1:4" x14ac:dyDescent="0.2">
      <c r="A33" s="296" t="s">
        <v>107</v>
      </c>
      <c r="B33" s="83" t="s">
        <v>132</v>
      </c>
      <c r="C33" s="120"/>
      <c r="D33" s="85">
        <f>COMPOSICAO!D23*22</f>
        <v>814</v>
      </c>
    </row>
    <row r="34" spans="1:4" x14ac:dyDescent="0.2">
      <c r="A34" s="297"/>
      <c r="B34" s="83" t="s">
        <v>133</v>
      </c>
      <c r="C34" s="90">
        <v>0</v>
      </c>
      <c r="D34" s="85">
        <f>D33*C34</f>
        <v>0</v>
      </c>
    </row>
    <row r="35" spans="1:4" x14ac:dyDescent="0.2">
      <c r="A35" s="298"/>
      <c r="B35" s="86" t="s">
        <v>134</v>
      </c>
      <c r="C35" s="91"/>
      <c r="D35" s="88">
        <f>D33-D34</f>
        <v>814</v>
      </c>
    </row>
    <row r="36" spans="1:4" x14ac:dyDescent="0.2">
      <c r="A36" s="70" t="s">
        <v>114</v>
      </c>
      <c r="B36" s="83" t="s">
        <v>135</v>
      </c>
      <c r="C36" s="84"/>
      <c r="D36" s="92">
        <f>COMPOSICAO!D31</f>
        <v>184.85</v>
      </c>
    </row>
    <row r="37" spans="1:4" x14ac:dyDescent="0.2">
      <c r="A37" s="86" t="s">
        <v>136</v>
      </c>
      <c r="B37" s="110"/>
      <c r="C37" s="111"/>
      <c r="D37" s="88">
        <f>SUM(D32,D35,D36)</f>
        <v>1240.8499999999999</v>
      </c>
    </row>
    <row r="38" spans="1:4" x14ac:dyDescent="0.2">
      <c r="A38" s="73"/>
      <c r="B38" s="74"/>
      <c r="C38" s="75"/>
      <c r="D38" s="76"/>
    </row>
    <row r="39" spans="1:4" x14ac:dyDescent="0.2">
      <c r="A39" s="112">
        <v>2</v>
      </c>
      <c r="B39" s="121" t="s">
        <v>137</v>
      </c>
      <c r="C39" s="122"/>
      <c r="D39" s="112" t="s">
        <v>98</v>
      </c>
    </row>
    <row r="40" spans="1:4" x14ac:dyDescent="0.2">
      <c r="A40" s="70" t="s">
        <v>104</v>
      </c>
      <c r="B40" s="83" t="s">
        <v>138</v>
      </c>
      <c r="C40" s="123"/>
      <c r="D40" s="85">
        <f>D14</f>
        <v>0</v>
      </c>
    </row>
    <row r="41" spans="1:4" x14ac:dyDescent="0.2">
      <c r="A41" s="70" t="s">
        <v>111</v>
      </c>
      <c r="B41" s="83" t="s">
        <v>139</v>
      </c>
      <c r="C41" s="123"/>
      <c r="D41" s="85">
        <f>D26</f>
        <v>0</v>
      </c>
    </row>
    <row r="42" spans="1:4" x14ac:dyDescent="0.2">
      <c r="A42" s="70" t="s">
        <v>128</v>
      </c>
      <c r="B42" s="83" t="s">
        <v>140</v>
      </c>
      <c r="C42" s="123"/>
      <c r="D42" s="85">
        <f>D37</f>
        <v>1240.8499999999999</v>
      </c>
    </row>
    <row r="43" spans="1:4" x14ac:dyDescent="0.2">
      <c r="A43" s="299" t="s">
        <v>141</v>
      </c>
      <c r="B43" s="304"/>
      <c r="C43" s="124"/>
      <c r="D43" s="88">
        <f>SUM(D40:D42)</f>
        <v>1240.8499999999999</v>
      </c>
    </row>
    <row r="44" spans="1:4" x14ac:dyDescent="0.2">
      <c r="A44" s="73"/>
      <c r="B44" s="74"/>
      <c r="C44" s="75"/>
      <c r="D44" s="76"/>
    </row>
    <row r="45" spans="1:4" x14ac:dyDescent="0.2">
      <c r="A45" s="305" t="s">
        <v>142</v>
      </c>
      <c r="B45" s="306"/>
      <c r="C45" s="306"/>
      <c r="D45" s="307"/>
    </row>
    <row r="46" spans="1:4" x14ac:dyDescent="0.2">
      <c r="A46" s="112">
        <v>3</v>
      </c>
      <c r="B46" s="108" t="s">
        <v>97</v>
      </c>
      <c r="C46" s="125" t="s">
        <v>105</v>
      </c>
      <c r="D46" s="112" t="s">
        <v>98</v>
      </c>
    </row>
    <row r="47" spans="1:4" x14ac:dyDescent="0.2">
      <c r="A47" s="70" t="s">
        <v>99</v>
      </c>
      <c r="B47" s="83" t="s">
        <v>143</v>
      </c>
      <c r="C47" s="93">
        <v>4.1666666666666666E-3</v>
      </c>
      <c r="D47" s="114">
        <f t="shared" ref="D47:D52" si="1">C47*$D$7</f>
        <v>0</v>
      </c>
    </row>
    <row r="48" spans="1:4" x14ac:dyDescent="0.2">
      <c r="A48" s="70" t="s">
        <v>107</v>
      </c>
      <c r="B48" s="83" t="s">
        <v>144</v>
      </c>
      <c r="C48" s="93">
        <v>3.3333333333333332E-4</v>
      </c>
      <c r="D48" s="114">
        <f t="shared" si="1"/>
        <v>0</v>
      </c>
    </row>
    <row r="49" spans="1:4" x14ac:dyDescent="0.2">
      <c r="A49" s="77" t="s">
        <v>114</v>
      </c>
      <c r="B49" s="78" t="s">
        <v>145</v>
      </c>
      <c r="C49" s="93">
        <v>3.4399999999999993E-2</v>
      </c>
      <c r="D49" s="114">
        <f t="shared" si="1"/>
        <v>0</v>
      </c>
    </row>
    <row r="50" spans="1:4" x14ac:dyDescent="0.2">
      <c r="A50" s="70" t="s">
        <v>116</v>
      </c>
      <c r="B50" s="83" t="s">
        <v>146</v>
      </c>
      <c r="C50" s="93">
        <v>1.2444444444444444E-2</v>
      </c>
      <c r="D50" s="114">
        <f t="shared" si="1"/>
        <v>0</v>
      </c>
    </row>
    <row r="51" spans="1:4" x14ac:dyDescent="0.2">
      <c r="A51" s="70" t="s">
        <v>118</v>
      </c>
      <c r="B51" s="83" t="s">
        <v>147</v>
      </c>
      <c r="C51" s="93">
        <v>4.5631999999999999E-3</v>
      </c>
      <c r="D51" s="114">
        <f t="shared" si="1"/>
        <v>0</v>
      </c>
    </row>
    <row r="52" spans="1:4" x14ac:dyDescent="0.2">
      <c r="A52" s="70" t="s">
        <v>120</v>
      </c>
      <c r="B52" s="83" t="s">
        <v>148</v>
      </c>
      <c r="C52" s="93">
        <v>3.9680000000000005E-4</v>
      </c>
      <c r="D52" s="114">
        <f t="shared" si="1"/>
        <v>0</v>
      </c>
    </row>
    <row r="53" spans="1:4" x14ac:dyDescent="0.2">
      <c r="A53" s="299" t="s">
        <v>149</v>
      </c>
      <c r="B53" s="300"/>
      <c r="C53" s="94">
        <f>SUM(C47:C52)</f>
        <v>5.6304444444444435E-2</v>
      </c>
      <c r="D53" s="88">
        <f>SUM(D47:D52)</f>
        <v>0</v>
      </c>
    </row>
    <row r="54" spans="1:4" x14ac:dyDescent="0.2">
      <c r="A54" s="73"/>
      <c r="B54" s="74"/>
      <c r="C54" s="95"/>
      <c r="D54" s="76"/>
    </row>
    <row r="55" spans="1:4" x14ac:dyDescent="0.2">
      <c r="A55" s="305" t="s">
        <v>150</v>
      </c>
      <c r="B55" s="306"/>
      <c r="C55" s="306"/>
      <c r="D55" s="307"/>
    </row>
    <row r="56" spans="1:4" x14ac:dyDescent="0.2">
      <c r="A56" s="112">
        <v>4</v>
      </c>
      <c r="B56" s="108" t="s">
        <v>97</v>
      </c>
      <c r="C56" s="125" t="s">
        <v>105</v>
      </c>
      <c r="D56" s="112" t="s">
        <v>98</v>
      </c>
    </row>
    <row r="57" spans="1:4" x14ac:dyDescent="0.2">
      <c r="A57" s="299" t="s">
        <v>151</v>
      </c>
      <c r="B57" s="300"/>
      <c r="C57" s="96">
        <v>0</v>
      </c>
      <c r="D57" s="126">
        <v>0</v>
      </c>
    </row>
    <row r="58" spans="1:4" x14ac:dyDescent="0.2">
      <c r="A58" s="73"/>
      <c r="B58" s="74"/>
      <c r="C58" s="95"/>
      <c r="D58" s="76"/>
    </row>
    <row r="59" spans="1:4" x14ac:dyDescent="0.2">
      <c r="A59" s="305" t="s">
        <v>152</v>
      </c>
      <c r="B59" s="306"/>
      <c r="C59" s="306"/>
      <c r="D59" s="307"/>
    </row>
    <row r="60" spans="1:4" x14ac:dyDescent="0.2">
      <c r="A60" s="112">
        <v>5</v>
      </c>
      <c r="B60" s="127" t="s">
        <v>97</v>
      </c>
      <c r="C60" s="128"/>
      <c r="D60" s="129" t="s">
        <v>98</v>
      </c>
    </row>
    <row r="61" spans="1:4" x14ac:dyDescent="0.2">
      <c r="A61" s="86" t="s">
        <v>153</v>
      </c>
      <c r="B61" s="110"/>
      <c r="C61" s="87"/>
      <c r="D61" s="130">
        <v>0</v>
      </c>
    </row>
    <row r="62" spans="1:4" x14ac:dyDescent="0.2">
      <c r="A62" s="73"/>
      <c r="B62" s="74"/>
      <c r="C62" s="97"/>
      <c r="D62" s="76"/>
    </row>
    <row r="63" spans="1:4" x14ac:dyDescent="0.2">
      <c r="A63" s="305" t="s">
        <v>154</v>
      </c>
      <c r="B63" s="306"/>
      <c r="C63" s="306"/>
      <c r="D63" s="307"/>
    </row>
    <row r="64" spans="1:4" x14ac:dyDescent="0.2">
      <c r="A64" s="112">
        <v>6</v>
      </c>
      <c r="B64" s="108" t="s">
        <v>97</v>
      </c>
      <c r="C64" s="131" t="s">
        <v>105</v>
      </c>
      <c r="D64" s="112" t="s">
        <v>98</v>
      </c>
    </row>
    <row r="65" spans="1:4" x14ac:dyDescent="0.2">
      <c r="A65" s="98" t="s">
        <v>99</v>
      </c>
      <c r="B65" s="99" t="s">
        <v>155</v>
      </c>
      <c r="C65" s="100">
        <v>0.05</v>
      </c>
      <c r="D65" s="88">
        <f>C65*$D$81</f>
        <v>62.042499999999997</v>
      </c>
    </row>
    <row r="66" spans="1:4" x14ac:dyDescent="0.2">
      <c r="A66" s="98" t="s">
        <v>107</v>
      </c>
      <c r="B66" s="99" t="s">
        <v>156</v>
      </c>
      <c r="C66" s="100">
        <v>0.1</v>
      </c>
      <c r="D66" s="88">
        <f>C66*($D$81+$D$65)</f>
        <v>130.28925000000001</v>
      </c>
    </row>
    <row r="67" spans="1:4" x14ac:dyDescent="0.2">
      <c r="A67" s="98" t="s">
        <v>114</v>
      </c>
      <c r="B67" s="99" t="s">
        <v>157</v>
      </c>
      <c r="C67" s="100">
        <v>9.2499999999999999E-2</v>
      </c>
      <c r="D67" s="88">
        <f>((D65+D66+D81)/(1-C67))-(D65+D66+D81)</f>
        <v>146.08188636363639</v>
      </c>
    </row>
    <row r="68" spans="1:4" x14ac:dyDescent="0.2">
      <c r="A68" s="77" t="s">
        <v>158</v>
      </c>
      <c r="B68" s="101" t="s">
        <v>159</v>
      </c>
      <c r="C68" s="93">
        <v>6.4999999999999997E-3</v>
      </c>
      <c r="D68" s="88">
        <f>C68*$D$83</f>
        <v>0</v>
      </c>
    </row>
    <row r="69" spans="1:4" x14ac:dyDescent="0.2">
      <c r="A69" s="77" t="s">
        <v>160</v>
      </c>
      <c r="B69" s="101" t="s">
        <v>161</v>
      </c>
      <c r="C69" s="93">
        <v>0.03</v>
      </c>
      <c r="D69" s="88">
        <f>C69*$D$83</f>
        <v>0</v>
      </c>
    </row>
    <row r="70" spans="1:4" x14ac:dyDescent="0.2">
      <c r="A70" s="70" t="s">
        <v>162</v>
      </c>
      <c r="B70" s="71" t="s">
        <v>163</v>
      </c>
      <c r="C70" s="93">
        <v>0.02</v>
      </c>
      <c r="D70" s="88">
        <f>C70*$D$83</f>
        <v>0</v>
      </c>
    </row>
    <row r="71" spans="1:4" x14ac:dyDescent="0.2">
      <c r="A71" s="70" t="s">
        <v>164</v>
      </c>
      <c r="B71" s="102" t="s">
        <v>165</v>
      </c>
      <c r="C71" s="93">
        <v>3.5999999999999997E-2</v>
      </c>
      <c r="D71" s="88">
        <f>C71*$D$83</f>
        <v>0</v>
      </c>
    </row>
    <row r="72" spans="1:4" x14ac:dyDescent="0.2">
      <c r="A72" s="299" t="s">
        <v>166</v>
      </c>
      <c r="B72" s="300"/>
      <c r="C72" s="96">
        <f>SUM(C65:C67)</f>
        <v>0.24250000000000002</v>
      </c>
      <c r="D72" s="88">
        <f>SUM(D65:D67)</f>
        <v>338.41363636363639</v>
      </c>
    </row>
    <row r="73" spans="1:4" x14ac:dyDescent="0.2">
      <c r="A73" s="73"/>
      <c r="B73" s="74"/>
      <c r="C73" s="75"/>
      <c r="D73" s="76"/>
    </row>
    <row r="74" spans="1:4" x14ac:dyDescent="0.2">
      <c r="A74" s="301" t="s">
        <v>167</v>
      </c>
      <c r="B74" s="302"/>
      <c r="C74" s="302"/>
      <c r="D74" s="303"/>
    </row>
    <row r="75" spans="1:4" x14ac:dyDescent="0.2">
      <c r="A75" s="116" t="s">
        <v>168</v>
      </c>
      <c r="B75" s="132"/>
      <c r="C75" s="133"/>
      <c r="D75" s="112" t="s">
        <v>98</v>
      </c>
    </row>
    <row r="76" spans="1:4" x14ac:dyDescent="0.2">
      <c r="A76" s="70">
        <v>1</v>
      </c>
      <c r="B76" s="103" t="s">
        <v>169</v>
      </c>
      <c r="C76" s="104"/>
      <c r="D76" s="85">
        <f>D7</f>
        <v>0</v>
      </c>
    </row>
    <row r="77" spans="1:4" x14ac:dyDescent="0.2">
      <c r="A77" s="70">
        <v>2</v>
      </c>
      <c r="B77" s="103" t="s">
        <v>170</v>
      </c>
      <c r="C77" s="104"/>
      <c r="D77" s="85">
        <f>D43</f>
        <v>1240.8499999999999</v>
      </c>
    </row>
    <row r="78" spans="1:4" x14ac:dyDescent="0.2">
      <c r="A78" s="70">
        <v>3</v>
      </c>
      <c r="B78" s="103" t="s">
        <v>171</v>
      </c>
      <c r="C78" s="104"/>
      <c r="D78" s="85">
        <f>D53</f>
        <v>0</v>
      </c>
    </row>
    <row r="79" spans="1:4" x14ac:dyDescent="0.2">
      <c r="A79" s="70">
        <v>4</v>
      </c>
      <c r="B79" s="103" t="s">
        <v>172</v>
      </c>
      <c r="C79" s="104"/>
      <c r="D79" s="85">
        <v>0</v>
      </c>
    </row>
    <row r="80" spans="1:4" x14ac:dyDescent="0.2">
      <c r="A80" s="70">
        <v>5</v>
      </c>
      <c r="B80" s="103" t="s">
        <v>173</v>
      </c>
      <c r="C80" s="104"/>
      <c r="D80" s="85">
        <v>0</v>
      </c>
    </row>
    <row r="81" spans="1:4" x14ac:dyDescent="0.2">
      <c r="A81" s="134" t="s">
        <v>174</v>
      </c>
      <c r="B81" s="110"/>
      <c r="C81" s="111"/>
      <c r="D81" s="88">
        <f>SUM(D76:D80)</f>
        <v>1240.8499999999999</v>
      </c>
    </row>
    <row r="82" spans="1:4" x14ac:dyDescent="0.2">
      <c r="A82" s="70">
        <v>6</v>
      </c>
      <c r="B82" s="103" t="s">
        <v>175</v>
      </c>
      <c r="C82" s="104"/>
      <c r="D82" s="85">
        <f>D72</f>
        <v>338.41363636363639</v>
      </c>
    </row>
    <row r="83" spans="1:4" x14ac:dyDescent="0.2">
      <c r="A83" s="299" t="s">
        <v>176</v>
      </c>
      <c r="B83" s="304"/>
      <c r="C83" s="300"/>
      <c r="D83" s="135">
        <f>IF(D7=0,0,SUM(D81:D82))</f>
        <v>0</v>
      </c>
    </row>
    <row r="84" spans="1:4" x14ac:dyDescent="0.2">
      <c r="C84" s="105" t="s">
        <v>177</v>
      </c>
      <c r="D84" s="106" t="e">
        <f>ROUNDUP(D83/D76,2)</f>
        <v>#DIV/0!</v>
      </c>
    </row>
    <row r="85" spans="1:4" x14ac:dyDescent="0.2"/>
    <row r="86" spans="1:4" hidden="1" x14ac:dyDescent="0.2">
      <c r="D86" s="137"/>
    </row>
  </sheetData>
  <mergeCells count="22">
    <mergeCell ref="B29:C29"/>
    <mergeCell ref="A30:A32"/>
    <mergeCell ref="A63:D63"/>
    <mergeCell ref="A33:A35"/>
    <mergeCell ref="A72:B72"/>
    <mergeCell ref="A74:D74"/>
    <mergeCell ref="A83:C83"/>
    <mergeCell ref="A43:B43"/>
    <mergeCell ref="A45:D45"/>
    <mergeCell ref="A53:B53"/>
    <mergeCell ref="A55:D55"/>
    <mergeCell ref="A57:B57"/>
    <mergeCell ref="A59:D59"/>
    <mergeCell ref="A14:B14"/>
    <mergeCell ref="A16:D16"/>
    <mergeCell ref="A26:B26"/>
    <mergeCell ref="A28:D28"/>
    <mergeCell ref="A1:D1"/>
    <mergeCell ref="A3:D3"/>
    <mergeCell ref="A4:D4"/>
    <mergeCell ref="A9:D9"/>
    <mergeCell ref="A10:D10"/>
  </mergeCells>
  <conditionalFormatting sqref="B69">
    <cfRule type="expression" dxfId="5" priority="1">
      <formula>$D$81=0</formula>
    </cfRule>
  </conditionalFormatting>
  <pageMargins left="0.511811024" right="0.511811024" top="0.78740157499999996" bottom="0.78740157499999996" header="0.31496062000000002" footer="0.3149606200000000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C9E3BD-ACB7-4AC1-92F4-B48B3D2EB688}">
  <sheetPr>
    <tabColor rgb="FFFF0000"/>
  </sheetPr>
  <dimension ref="A1:D86"/>
  <sheetViews>
    <sheetView zoomScaleNormal="100" workbookViewId="0">
      <selection sqref="A1:D1"/>
    </sheetView>
  </sheetViews>
  <sheetFormatPr defaultColWidth="0" defaultRowHeight="12" zeroHeight="1" x14ac:dyDescent="0.2"/>
  <cols>
    <col min="1" max="1" width="5.85546875" style="89" customWidth="1"/>
    <col min="2" max="2" width="83.28515625" style="89" customWidth="1"/>
    <col min="3" max="3" width="12.42578125" style="89" customWidth="1"/>
    <col min="4" max="4" width="15.42578125" style="89" customWidth="1"/>
    <col min="5" max="5" width="9.140625" style="89" hidden="1" customWidth="1"/>
    <col min="6" max="16384" width="9.140625" style="89" hidden="1"/>
  </cols>
  <sheetData>
    <row r="1" spans="1:4" ht="18.75" thickBot="1" x14ac:dyDescent="0.25">
      <c r="A1" s="319" t="str">
        <f>Perfis!B31</f>
        <v>Engenharia de IA Pleno</v>
      </c>
      <c r="B1" s="294"/>
      <c r="C1" s="294"/>
      <c r="D1" s="295"/>
    </row>
    <row r="2" spans="1:4" x14ac:dyDescent="0.2">
      <c r="A2" s="136"/>
      <c r="B2" s="136"/>
      <c r="C2" s="136"/>
      <c r="D2" s="136"/>
    </row>
    <row r="3" spans="1:4" ht="18" x14ac:dyDescent="0.2">
      <c r="A3" s="313" t="s">
        <v>95</v>
      </c>
      <c r="B3" s="314"/>
      <c r="C3" s="314"/>
      <c r="D3" s="315"/>
    </row>
    <row r="4" spans="1:4" x14ac:dyDescent="0.2">
      <c r="A4" s="305" t="s">
        <v>96</v>
      </c>
      <c r="B4" s="306"/>
      <c r="C4" s="306"/>
      <c r="D4" s="307"/>
    </row>
    <row r="5" spans="1:4" x14ac:dyDescent="0.2">
      <c r="A5" s="107">
        <v>1</v>
      </c>
      <c r="B5" s="108" t="s">
        <v>97</v>
      </c>
      <c r="C5" s="109"/>
      <c r="D5" s="107" t="s">
        <v>98</v>
      </c>
    </row>
    <row r="6" spans="1:4" x14ac:dyDescent="0.2">
      <c r="A6" s="70" t="s">
        <v>99</v>
      </c>
      <c r="B6" s="71" t="s">
        <v>100</v>
      </c>
      <c r="C6" s="72">
        <v>1</v>
      </c>
      <c r="D6" s="85">
        <f>_xlfn.XLOOKUP(A1,Perfis!B3:B35,Perfis!C3:C35)</f>
        <v>0</v>
      </c>
    </row>
    <row r="7" spans="1:4" x14ac:dyDescent="0.2">
      <c r="A7" s="86" t="s">
        <v>101</v>
      </c>
      <c r="B7" s="110"/>
      <c r="C7" s="111"/>
      <c r="D7" s="88">
        <f>SUM(D6)</f>
        <v>0</v>
      </c>
    </row>
    <row r="8" spans="1:4" x14ac:dyDescent="0.2">
      <c r="A8" s="73"/>
      <c r="B8" s="74"/>
      <c r="C8" s="75"/>
      <c r="D8" s="76"/>
    </row>
    <row r="9" spans="1:4" x14ac:dyDescent="0.2">
      <c r="A9" s="305" t="s">
        <v>102</v>
      </c>
      <c r="B9" s="306"/>
      <c r="C9" s="306"/>
      <c r="D9" s="307"/>
    </row>
    <row r="10" spans="1:4" x14ac:dyDescent="0.2">
      <c r="A10" s="316" t="s">
        <v>103</v>
      </c>
      <c r="B10" s="317"/>
      <c r="C10" s="317"/>
      <c r="D10" s="318"/>
    </row>
    <row r="11" spans="1:4" x14ac:dyDescent="0.2">
      <c r="A11" s="112" t="s">
        <v>104</v>
      </c>
      <c r="B11" s="108" t="s">
        <v>97</v>
      </c>
      <c r="C11" s="113" t="s">
        <v>105</v>
      </c>
      <c r="D11" s="112" t="s">
        <v>98</v>
      </c>
    </row>
    <row r="12" spans="1:4" x14ac:dyDescent="0.2">
      <c r="A12" s="77" t="s">
        <v>99</v>
      </c>
      <c r="B12" s="78" t="s">
        <v>106</v>
      </c>
      <c r="C12" s="79">
        <v>8.3333333333333329E-2</v>
      </c>
      <c r="D12" s="114">
        <f>C12*$D$7</f>
        <v>0</v>
      </c>
    </row>
    <row r="13" spans="1:4" x14ac:dyDescent="0.2">
      <c r="A13" s="77" t="s">
        <v>107</v>
      </c>
      <c r="B13" s="78" t="s">
        <v>108</v>
      </c>
      <c r="C13" s="79">
        <v>7.7777777777777779E-2</v>
      </c>
      <c r="D13" s="114">
        <f>C13*$D$7</f>
        <v>0</v>
      </c>
    </row>
    <row r="14" spans="1:4" x14ac:dyDescent="0.2">
      <c r="A14" s="299" t="s">
        <v>109</v>
      </c>
      <c r="B14" s="300"/>
      <c r="C14" s="80">
        <f>SUM(C12:C13)</f>
        <v>0.16111111111111109</v>
      </c>
      <c r="D14" s="88">
        <f>SUM(D12:D13)</f>
        <v>0</v>
      </c>
    </row>
    <row r="15" spans="1:4" x14ac:dyDescent="0.2">
      <c r="A15" s="73"/>
      <c r="B15" s="74"/>
      <c r="C15" s="95"/>
      <c r="D15" s="76"/>
    </row>
    <row r="16" spans="1:4" x14ac:dyDescent="0.2">
      <c r="A16" s="316" t="s">
        <v>110</v>
      </c>
      <c r="B16" s="317"/>
      <c r="C16" s="317"/>
      <c r="D16" s="318"/>
    </row>
    <row r="17" spans="1:4" x14ac:dyDescent="0.2">
      <c r="A17" s="112" t="s">
        <v>111</v>
      </c>
      <c r="B17" s="108" t="s">
        <v>97</v>
      </c>
      <c r="C17" s="115" t="s">
        <v>105</v>
      </c>
      <c r="D17" s="112" t="s">
        <v>98</v>
      </c>
    </row>
    <row r="18" spans="1:4" x14ac:dyDescent="0.2">
      <c r="A18" s="77" t="s">
        <v>99</v>
      </c>
      <c r="B18" s="81" t="s">
        <v>112</v>
      </c>
      <c r="C18" s="79">
        <v>0.05</v>
      </c>
      <c r="D18" s="114">
        <f t="shared" ref="D18:D25" si="0">C18*($D$7+$D$14)</f>
        <v>0</v>
      </c>
    </row>
    <row r="19" spans="1:4" x14ac:dyDescent="0.2">
      <c r="A19" s="77" t="s">
        <v>107</v>
      </c>
      <c r="B19" s="82" t="s">
        <v>113</v>
      </c>
      <c r="C19" s="79">
        <v>2.5000000000000001E-2</v>
      </c>
      <c r="D19" s="114">
        <f t="shared" si="0"/>
        <v>0</v>
      </c>
    </row>
    <row r="20" spans="1:4" x14ac:dyDescent="0.2">
      <c r="A20" s="77" t="s">
        <v>114</v>
      </c>
      <c r="B20" s="82" t="s">
        <v>115</v>
      </c>
      <c r="C20" s="79">
        <v>0.03</v>
      </c>
      <c r="D20" s="114">
        <f t="shared" si="0"/>
        <v>0</v>
      </c>
    </row>
    <row r="21" spans="1:4" x14ac:dyDescent="0.2">
      <c r="A21" s="77" t="s">
        <v>116</v>
      </c>
      <c r="B21" s="82" t="s">
        <v>117</v>
      </c>
      <c r="C21" s="79">
        <v>1.4999999999999999E-2</v>
      </c>
      <c r="D21" s="114">
        <f t="shared" si="0"/>
        <v>0</v>
      </c>
    </row>
    <row r="22" spans="1:4" x14ac:dyDescent="0.2">
      <c r="A22" s="77" t="s">
        <v>118</v>
      </c>
      <c r="B22" s="82" t="s">
        <v>119</v>
      </c>
      <c r="C22" s="79">
        <v>0.01</v>
      </c>
      <c r="D22" s="114">
        <f t="shared" si="0"/>
        <v>0</v>
      </c>
    </row>
    <row r="23" spans="1:4" x14ac:dyDescent="0.2">
      <c r="A23" s="77" t="s">
        <v>120</v>
      </c>
      <c r="B23" s="78" t="s">
        <v>121</v>
      </c>
      <c r="C23" s="79">
        <v>6.0000000000000001E-3</v>
      </c>
      <c r="D23" s="114">
        <f t="shared" si="0"/>
        <v>0</v>
      </c>
    </row>
    <row r="24" spans="1:4" x14ac:dyDescent="0.2">
      <c r="A24" s="77" t="s">
        <v>122</v>
      </c>
      <c r="B24" s="82" t="s">
        <v>123</v>
      </c>
      <c r="C24" s="79">
        <v>2E-3</v>
      </c>
      <c r="D24" s="114">
        <f t="shared" si="0"/>
        <v>0</v>
      </c>
    </row>
    <row r="25" spans="1:4" x14ac:dyDescent="0.2">
      <c r="A25" s="77" t="s">
        <v>124</v>
      </c>
      <c r="B25" s="81" t="s">
        <v>125</v>
      </c>
      <c r="C25" s="79">
        <v>0.08</v>
      </c>
      <c r="D25" s="114">
        <f t="shared" si="0"/>
        <v>0</v>
      </c>
    </row>
    <row r="26" spans="1:4" x14ac:dyDescent="0.2">
      <c r="A26" s="308" t="s">
        <v>126</v>
      </c>
      <c r="B26" s="309"/>
      <c r="C26" s="117">
        <f>SUM(C18:C25)</f>
        <v>0.21800000000000003</v>
      </c>
      <c r="D26" s="118">
        <f>SUM(D18:D25)</f>
        <v>0</v>
      </c>
    </row>
    <row r="27" spans="1:4" x14ac:dyDescent="0.2">
      <c r="A27" s="73"/>
      <c r="B27" s="74"/>
      <c r="C27" s="119"/>
      <c r="D27" s="76"/>
    </row>
    <row r="28" spans="1:4" x14ac:dyDescent="0.2">
      <c r="A28" s="316" t="s">
        <v>127</v>
      </c>
      <c r="B28" s="317"/>
      <c r="C28" s="317"/>
      <c r="D28" s="318"/>
    </row>
    <row r="29" spans="1:4" x14ac:dyDescent="0.2">
      <c r="A29" s="112" t="s">
        <v>128</v>
      </c>
      <c r="B29" s="316" t="s">
        <v>97</v>
      </c>
      <c r="C29" s="318"/>
      <c r="D29" s="112" t="s">
        <v>98</v>
      </c>
    </row>
    <row r="30" spans="1:4" x14ac:dyDescent="0.2">
      <c r="A30" s="296" t="s">
        <v>99</v>
      </c>
      <c r="B30" s="83" t="s">
        <v>129</v>
      </c>
      <c r="C30" s="84"/>
      <c r="D30" s="85">
        <f>COMPOSICAO!D20*2*22</f>
        <v>242</v>
      </c>
    </row>
    <row r="31" spans="1:4" x14ac:dyDescent="0.2">
      <c r="A31" s="297"/>
      <c r="B31" s="83" t="s">
        <v>130</v>
      </c>
      <c r="C31" s="84"/>
      <c r="D31" s="85">
        <f>D6*COMPOSICAO!D21</f>
        <v>0</v>
      </c>
    </row>
    <row r="32" spans="1:4" x14ac:dyDescent="0.2">
      <c r="A32" s="298"/>
      <c r="B32" s="86" t="s">
        <v>131</v>
      </c>
      <c r="C32" s="87"/>
      <c r="D32" s="88">
        <f>IF(D30-D31&gt;0,D30-D31,0)</f>
        <v>242</v>
      </c>
    </row>
    <row r="33" spans="1:4" x14ac:dyDescent="0.2">
      <c r="A33" s="296" t="s">
        <v>107</v>
      </c>
      <c r="B33" s="83" t="s">
        <v>132</v>
      </c>
      <c r="C33" s="120"/>
      <c r="D33" s="85">
        <f>COMPOSICAO!D23*22</f>
        <v>814</v>
      </c>
    </row>
    <row r="34" spans="1:4" x14ac:dyDescent="0.2">
      <c r="A34" s="297"/>
      <c r="B34" s="83" t="s">
        <v>133</v>
      </c>
      <c r="C34" s="90">
        <v>0</v>
      </c>
      <c r="D34" s="85">
        <f>D33*C34</f>
        <v>0</v>
      </c>
    </row>
    <row r="35" spans="1:4" x14ac:dyDescent="0.2">
      <c r="A35" s="298"/>
      <c r="B35" s="86" t="s">
        <v>134</v>
      </c>
      <c r="C35" s="91"/>
      <c r="D35" s="88">
        <f>D33-D34</f>
        <v>814</v>
      </c>
    </row>
    <row r="36" spans="1:4" x14ac:dyDescent="0.2">
      <c r="A36" s="70" t="s">
        <v>114</v>
      </c>
      <c r="B36" s="83" t="s">
        <v>135</v>
      </c>
      <c r="C36" s="84"/>
      <c r="D36" s="92">
        <f>COMPOSICAO!D31</f>
        <v>184.85</v>
      </c>
    </row>
    <row r="37" spans="1:4" x14ac:dyDescent="0.2">
      <c r="A37" s="86" t="s">
        <v>136</v>
      </c>
      <c r="B37" s="110"/>
      <c r="C37" s="111"/>
      <c r="D37" s="88">
        <f>SUM(D32,D35,D36)</f>
        <v>1240.8499999999999</v>
      </c>
    </row>
    <row r="38" spans="1:4" x14ac:dyDescent="0.2">
      <c r="A38" s="73"/>
      <c r="B38" s="74"/>
      <c r="C38" s="75"/>
      <c r="D38" s="76"/>
    </row>
    <row r="39" spans="1:4" x14ac:dyDescent="0.2">
      <c r="A39" s="112">
        <v>2</v>
      </c>
      <c r="B39" s="121" t="s">
        <v>137</v>
      </c>
      <c r="C39" s="122"/>
      <c r="D39" s="112" t="s">
        <v>98</v>
      </c>
    </row>
    <row r="40" spans="1:4" x14ac:dyDescent="0.2">
      <c r="A40" s="70" t="s">
        <v>104</v>
      </c>
      <c r="B40" s="83" t="s">
        <v>138</v>
      </c>
      <c r="C40" s="123"/>
      <c r="D40" s="85">
        <f>D14</f>
        <v>0</v>
      </c>
    </row>
    <row r="41" spans="1:4" x14ac:dyDescent="0.2">
      <c r="A41" s="70" t="s">
        <v>111</v>
      </c>
      <c r="B41" s="83" t="s">
        <v>139</v>
      </c>
      <c r="C41" s="123"/>
      <c r="D41" s="85">
        <f>D26</f>
        <v>0</v>
      </c>
    </row>
    <row r="42" spans="1:4" x14ac:dyDescent="0.2">
      <c r="A42" s="70" t="s">
        <v>128</v>
      </c>
      <c r="B42" s="83" t="s">
        <v>140</v>
      </c>
      <c r="C42" s="123"/>
      <c r="D42" s="85">
        <f>D37</f>
        <v>1240.8499999999999</v>
      </c>
    </row>
    <row r="43" spans="1:4" x14ac:dyDescent="0.2">
      <c r="A43" s="299" t="s">
        <v>141</v>
      </c>
      <c r="B43" s="304"/>
      <c r="C43" s="124"/>
      <c r="D43" s="88">
        <f>SUM(D40:D42)</f>
        <v>1240.8499999999999</v>
      </c>
    </row>
    <row r="44" spans="1:4" x14ac:dyDescent="0.2">
      <c r="A44" s="73"/>
      <c r="B44" s="74"/>
      <c r="C44" s="75"/>
      <c r="D44" s="76"/>
    </row>
    <row r="45" spans="1:4" x14ac:dyDescent="0.2">
      <c r="A45" s="305" t="s">
        <v>142</v>
      </c>
      <c r="B45" s="306"/>
      <c r="C45" s="306"/>
      <c r="D45" s="307"/>
    </row>
    <row r="46" spans="1:4" x14ac:dyDescent="0.2">
      <c r="A46" s="112">
        <v>3</v>
      </c>
      <c r="B46" s="108" t="s">
        <v>97</v>
      </c>
      <c r="C46" s="125" t="s">
        <v>105</v>
      </c>
      <c r="D46" s="112" t="s">
        <v>98</v>
      </c>
    </row>
    <row r="47" spans="1:4" x14ac:dyDescent="0.2">
      <c r="A47" s="70" t="s">
        <v>99</v>
      </c>
      <c r="B47" s="83" t="s">
        <v>143</v>
      </c>
      <c r="C47" s="93">
        <v>4.1666666666666666E-3</v>
      </c>
      <c r="D47" s="114">
        <f t="shared" ref="D47:D52" si="1">C47*$D$7</f>
        <v>0</v>
      </c>
    </row>
    <row r="48" spans="1:4" x14ac:dyDescent="0.2">
      <c r="A48" s="70" t="s">
        <v>107</v>
      </c>
      <c r="B48" s="83" t="s">
        <v>144</v>
      </c>
      <c r="C48" s="93">
        <v>3.3333333333333332E-4</v>
      </c>
      <c r="D48" s="114">
        <f t="shared" si="1"/>
        <v>0</v>
      </c>
    </row>
    <row r="49" spans="1:4" x14ac:dyDescent="0.2">
      <c r="A49" s="77" t="s">
        <v>114</v>
      </c>
      <c r="B49" s="78" t="s">
        <v>145</v>
      </c>
      <c r="C49" s="93">
        <v>3.4399999999999993E-2</v>
      </c>
      <c r="D49" s="114">
        <f t="shared" si="1"/>
        <v>0</v>
      </c>
    </row>
    <row r="50" spans="1:4" x14ac:dyDescent="0.2">
      <c r="A50" s="70" t="s">
        <v>116</v>
      </c>
      <c r="B50" s="83" t="s">
        <v>146</v>
      </c>
      <c r="C50" s="93">
        <v>1.2444444444444444E-2</v>
      </c>
      <c r="D50" s="114">
        <f t="shared" si="1"/>
        <v>0</v>
      </c>
    </row>
    <row r="51" spans="1:4" x14ac:dyDescent="0.2">
      <c r="A51" s="70" t="s">
        <v>118</v>
      </c>
      <c r="B51" s="83" t="s">
        <v>147</v>
      </c>
      <c r="C51" s="93">
        <v>4.5631999999999999E-3</v>
      </c>
      <c r="D51" s="114">
        <f t="shared" si="1"/>
        <v>0</v>
      </c>
    </row>
    <row r="52" spans="1:4" x14ac:dyDescent="0.2">
      <c r="A52" s="70" t="s">
        <v>120</v>
      </c>
      <c r="B52" s="83" t="s">
        <v>148</v>
      </c>
      <c r="C52" s="93">
        <v>3.9680000000000005E-4</v>
      </c>
      <c r="D52" s="114">
        <f t="shared" si="1"/>
        <v>0</v>
      </c>
    </row>
    <row r="53" spans="1:4" x14ac:dyDescent="0.2">
      <c r="A53" s="299" t="s">
        <v>149</v>
      </c>
      <c r="B53" s="300"/>
      <c r="C53" s="94">
        <f>SUM(C47:C52)</f>
        <v>5.6304444444444435E-2</v>
      </c>
      <c r="D53" s="88">
        <f>SUM(D47:D52)</f>
        <v>0</v>
      </c>
    </row>
    <row r="54" spans="1:4" x14ac:dyDescent="0.2">
      <c r="A54" s="73"/>
      <c r="B54" s="74"/>
      <c r="C54" s="95"/>
      <c r="D54" s="76"/>
    </row>
    <row r="55" spans="1:4" x14ac:dyDescent="0.2">
      <c r="A55" s="305" t="s">
        <v>150</v>
      </c>
      <c r="B55" s="306"/>
      <c r="C55" s="306"/>
      <c r="D55" s="307"/>
    </row>
    <row r="56" spans="1:4" x14ac:dyDescent="0.2">
      <c r="A56" s="112">
        <v>4</v>
      </c>
      <c r="B56" s="108" t="s">
        <v>97</v>
      </c>
      <c r="C56" s="125" t="s">
        <v>105</v>
      </c>
      <c r="D56" s="112" t="s">
        <v>98</v>
      </c>
    </row>
    <row r="57" spans="1:4" x14ac:dyDescent="0.2">
      <c r="A57" s="299" t="s">
        <v>151</v>
      </c>
      <c r="B57" s="300"/>
      <c r="C57" s="96">
        <v>0</v>
      </c>
      <c r="D57" s="126">
        <v>0</v>
      </c>
    </row>
    <row r="58" spans="1:4" x14ac:dyDescent="0.2">
      <c r="A58" s="73"/>
      <c r="B58" s="74"/>
      <c r="C58" s="95"/>
      <c r="D58" s="76"/>
    </row>
    <row r="59" spans="1:4" x14ac:dyDescent="0.2">
      <c r="A59" s="305" t="s">
        <v>152</v>
      </c>
      <c r="B59" s="306"/>
      <c r="C59" s="306"/>
      <c r="D59" s="307"/>
    </row>
    <row r="60" spans="1:4" x14ac:dyDescent="0.2">
      <c r="A60" s="112">
        <v>5</v>
      </c>
      <c r="B60" s="127" t="s">
        <v>97</v>
      </c>
      <c r="C60" s="128"/>
      <c r="D60" s="129" t="s">
        <v>98</v>
      </c>
    </row>
    <row r="61" spans="1:4" x14ac:dyDescent="0.2">
      <c r="A61" s="86" t="s">
        <v>153</v>
      </c>
      <c r="B61" s="110"/>
      <c r="C61" s="87"/>
      <c r="D61" s="130">
        <v>0</v>
      </c>
    </row>
    <row r="62" spans="1:4" x14ac:dyDescent="0.2">
      <c r="A62" s="73"/>
      <c r="B62" s="74"/>
      <c r="C62" s="97"/>
      <c r="D62" s="76"/>
    </row>
    <row r="63" spans="1:4" x14ac:dyDescent="0.2">
      <c r="A63" s="305" t="s">
        <v>154</v>
      </c>
      <c r="B63" s="306"/>
      <c r="C63" s="306"/>
      <c r="D63" s="307"/>
    </row>
    <row r="64" spans="1:4" x14ac:dyDescent="0.2">
      <c r="A64" s="112">
        <v>6</v>
      </c>
      <c r="B64" s="108" t="s">
        <v>97</v>
      </c>
      <c r="C64" s="131" t="s">
        <v>105</v>
      </c>
      <c r="D64" s="112" t="s">
        <v>98</v>
      </c>
    </row>
    <row r="65" spans="1:4" x14ac:dyDescent="0.2">
      <c r="A65" s="98" t="s">
        <v>99</v>
      </c>
      <c r="B65" s="99" t="s">
        <v>155</v>
      </c>
      <c r="C65" s="100">
        <v>0.05</v>
      </c>
      <c r="D65" s="88">
        <f>C65*$D$81</f>
        <v>62.042499999999997</v>
      </c>
    </row>
    <row r="66" spans="1:4" x14ac:dyDescent="0.2">
      <c r="A66" s="98" t="s">
        <v>107</v>
      </c>
      <c r="B66" s="99" t="s">
        <v>156</v>
      </c>
      <c r="C66" s="100">
        <v>0.1</v>
      </c>
      <c r="D66" s="88">
        <f>C66*($D$81+$D$65)</f>
        <v>130.28925000000001</v>
      </c>
    </row>
    <row r="67" spans="1:4" x14ac:dyDescent="0.2">
      <c r="A67" s="98" t="s">
        <v>114</v>
      </c>
      <c r="B67" s="99" t="s">
        <v>157</v>
      </c>
      <c r="C67" s="100">
        <v>9.2499999999999999E-2</v>
      </c>
      <c r="D67" s="88">
        <f>((D65+D66+D81)/(1-C67))-(D65+D66+D81)</f>
        <v>146.08188636363639</v>
      </c>
    </row>
    <row r="68" spans="1:4" x14ac:dyDescent="0.2">
      <c r="A68" s="77" t="s">
        <v>158</v>
      </c>
      <c r="B68" s="101" t="s">
        <v>159</v>
      </c>
      <c r="C68" s="93">
        <v>6.4999999999999997E-3</v>
      </c>
      <c r="D68" s="88">
        <f>C68*$D$83</f>
        <v>0</v>
      </c>
    </row>
    <row r="69" spans="1:4" x14ac:dyDescent="0.2">
      <c r="A69" s="77" t="s">
        <v>160</v>
      </c>
      <c r="B69" s="101" t="s">
        <v>161</v>
      </c>
      <c r="C69" s="93">
        <v>0.03</v>
      </c>
      <c r="D69" s="88">
        <f>C69*$D$83</f>
        <v>0</v>
      </c>
    </row>
    <row r="70" spans="1:4" x14ac:dyDescent="0.2">
      <c r="A70" s="70" t="s">
        <v>162</v>
      </c>
      <c r="B70" s="71" t="s">
        <v>163</v>
      </c>
      <c r="C70" s="93">
        <v>0.02</v>
      </c>
      <c r="D70" s="88">
        <f>C70*$D$83</f>
        <v>0</v>
      </c>
    </row>
    <row r="71" spans="1:4" x14ac:dyDescent="0.2">
      <c r="A71" s="70" t="s">
        <v>164</v>
      </c>
      <c r="B71" s="102" t="s">
        <v>165</v>
      </c>
      <c r="C71" s="93">
        <v>3.5999999999999997E-2</v>
      </c>
      <c r="D71" s="88">
        <f>C71*$D$83</f>
        <v>0</v>
      </c>
    </row>
    <row r="72" spans="1:4" x14ac:dyDescent="0.2">
      <c r="A72" s="299" t="s">
        <v>166</v>
      </c>
      <c r="B72" s="300"/>
      <c r="C72" s="96">
        <f>SUM(C65:C67)</f>
        <v>0.24250000000000002</v>
      </c>
      <c r="D72" s="88">
        <f>SUM(D65:D67)</f>
        <v>338.41363636363639</v>
      </c>
    </row>
    <row r="73" spans="1:4" x14ac:dyDescent="0.2">
      <c r="A73" s="73"/>
      <c r="B73" s="74"/>
      <c r="C73" s="75"/>
      <c r="D73" s="76"/>
    </row>
    <row r="74" spans="1:4" x14ac:dyDescent="0.2">
      <c r="A74" s="301" t="s">
        <v>167</v>
      </c>
      <c r="B74" s="302"/>
      <c r="C74" s="302"/>
      <c r="D74" s="303"/>
    </row>
    <row r="75" spans="1:4" x14ac:dyDescent="0.2">
      <c r="A75" s="116" t="s">
        <v>168</v>
      </c>
      <c r="B75" s="132"/>
      <c r="C75" s="133"/>
      <c r="D75" s="112" t="s">
        <v>98</v>
      </c>
    </row>
    <row r="76" spans="1:4" x14ac:dyDescent="0.2">
      <c r="A76" s="70">
        <v>1</v>
      </c>
      <c r="B76" s="103" t="s">
        <v>169</v>
      </c>
      <c r="C76" s="104"/>
      <c r="D76" s="85">
        <f>D7</f>
        <v>0</v>
      </c>
    </row>
    <row r="77" spans="1:4" x14ac:dyDescent="0.2">
      <c r="A77" s="70">
        <v>2</v>
      </c>
      <c r="B77" s="103" t="s">
        <v>170</v>
      </c>
      <c r="C77" s="104"/>
      <c r="D77" s="85">
        <f>D43</f>
        <v>1240.8499999999999</v>
      </c>
    </row>
    <row r="78" spans="1:4" x14ac:dyDescent="0.2">
      <c r="A78" s="70">
        <v>3</v>
      </c>
      <c r="B78" s="103" t="s">
        <v>171</v>
      </c>
      <c r="C78" s="104"/>
      <c r="D78" s="85">
        <f>D53</f>
        <v>0</v>
      </c>
    </row>
    <row r="79" spans="1:4" x14ac:dyDescent="0.2">
      <c r="A79" s="70">
        <v>4</v>
      </c>
      <c r="B79" s="103" t="s">
        <v>172</v>
      </c>
      <c r="C79" s="104"/>
      <c r="D79" s="85">
        <v>0</v>
      </c>
    </row>
    <row r="80" spans="1:4" x14ac:dyDescent="0.2">
      <c r="A80" s="70">
        <v>5</v>
      </c>
      <c r="B80" s="103" t="s">
        <v>173</v>
      </c>
      <c r="C80" s="104"/>
      <c r="D80" s="85">
        <v>0</v>
      </c>
    </row>
    <row r="81" spans="1:4" x14ac:dyDescent="0.2">
      <c r="A81" s="134" t="s">
        <v>174</v>
      </c>
      <c r="B81" s="110"/>
      <c r="C81" s="111"/>
      <c r="D81" s="88">
        <f>SUM(D76:D80)</f>
        <v>1240.8499999999999</v>
      </c>
    </row>
    <row r="82" spans="1:4" x14ac:dyDescent="0.2">
      <c r="A82" s="70">
        <v>6</v>
      </c>
      <c r="B82" s="103" t="s">
        <v>175</v>
      </c>
      <c r="C82" s="104"/>
      <c r="D82" s="85">
        <f>D72</f>
        <v>338.41363636363639</v>
      </c>
    </row>
    <row r="83" spans="1:4" x14ac:dyDescent="0.2">
      <c r="A83" s="299" t="s">
        <v>176</v>
      </c>
      <c r="B83" s="304"/>
      <c r="C83" s="300"/>
      <c r="D83" s="135">
        <f>IF(D7=0,0,SUM(D81:D82))</f>
        <v>0</v>
      </c>
    </row>
    <row r="84" spans="1:4" x14ac:dyDescent="0.2">
      <c r="C84" s="105" t="s">
        <v>177</v>
      </c>
      <c r="D84" s="106" t="e">
        <f>ROUNDUP(D83/D76,2)</f>
        <v>#DIV/0!</v>
      </c>
    </row>
    <row r="85" spans="1:4" x14ac:dyDescent="0.2"/>
    <row r="86" spans="1:4" hidden="1" x14ac:dyDescent="0.2">
      <c r="D86" s="137"/>
    </row>
  </sheetData>
  <mergeCells count="22">
    <mergeCell ref="B29:C29"/>
    <mergeCell ref="A30:A32"/>
    <mergeCell ref="A63:D63"/>
    <mergeCell ref="A33:A35"/>
    <mergeCell ref="A72:B72"/>
    <mergeCell ref="A74:D74"/>
    <mergeCell ref="A83:C83"/>
    <mergeCell ref="A43:B43"/>
    <mergeCell ref="A45:D45"/>
    <mergeCell ref="A53:B53"/>
    <mergeCell ref="A55:D55"/>
    <mergeCell ref="A57:B57"/>
    <mergeCell ref="A59:D59"/>
    <mergeCell ref="A14:B14"/>
    <mergeCell ref="A16:D16"/>
    <mergeCell ref="A26:B26"/>
    <mergeCell ref="A28:D28"/>
    <mergeCell ref="A1:D1"/>
    <mergeCell ref="A3:D3"/>
    <mergeCell ref="A4:D4"/>
    <mergeCell ref="A9:D9"/>
    <mergeCell ref="A10:D10"/>
  </mergeCells>
  <conditionalFormatting sqref="B69">
    <cfRule type="expression" dxfId="4" priority="1">
      <formula>$D$81=0</formula>
    </cfRule>
  </conditionalFormatting>
  <pageMargins left="0.511811024" right="0.511811024" top="0.78740157499999996" bottom="0.78740157499999996" header="0.31496062000000002" footer="0.3149606200000000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242929-55A9-4661-95F8-77923BE88D89}">
  <sheetPr>
    <tabColor rgb="FFFF0000"/>
  </sheetPr>
  <dimension ref="A1:D86"/>
  <sheetViews>
    <sheetView zoomScaleNormal="100" workbookViewId="0">
      <selection sqref="A1:D1"/>
    </sheetView>
  </sheetViews>
  <sheetFormatPr defaultColWidth="0" defaultRowHeight="12" zeroHeight="1" x14ac:dyDescent="0.2"/>
  <cols>
    <col min="1" max="1" width="5.85546875" style="89" customWidth="1"/>
    <col min="2" max="2" width="83.28515625" style="89" customWidth="1"/>
    <col min="3" max="3" width="12.42578125" style="89" customWidth="1"/>
    <col min="4" max="4" width="15.42578125" style="89" customWidth="1"/>
    <col min="5" max="5" width="9.140625" style="89" hidden="1" customWidth="1"/>
    <col min="6" max="16384" width="9.140625" style="89" hidden="1"/>
  </cols>
  <sheetData>
    <row r="1" spans="1:4" ht="18.75" thickBot="1" x14ac:dyDescent="0.25">
      <c r="A1" s="319" t="str">
        <f>Perfis!B32</f>
        <v>Engenharia de IA Sênior</v>
      </c>
      <c r="B1" s="294"/>
      <c r="C1" s="294"/>
      <c r="D1" s="295"/>
    </row>
    <row r="2" spans="1:4" x14ac:dyDescent="0.2">
      <c r="A2" s="136"/>
      <c r="B2" s="136"/>
      <c r="C2" s="136"/>
      <c r="D2" s="136"/>
    </row>
    <row r="3" spans="1:4" ht="18" x14ac:dyDescent="0.2">
      <c r="A3" s="313" t="s">
        <v>95</v>
      </c>
      <c r="B3" s="314"/>
      <c r="C3" s="314"/>
      <c r="D3" s="315"/>
    </row>
    <row r="4" spans="1:4" x14ac:dyDescent="0.2">
      <c r="A4" s="305" t="s">
        <v>96</v>
      </c>
      <c r="B4" s="306"/>
      <c r="C4" s="306"/>
      <c r="D4" s="307"/>
    </row>
    <row r="5" spans="1:4" x14ac:dyDescent="0.2">
      <c r="A5" s="107">
        <v>1</v>
      </c>
      <c r="B5" s="108" t="s">
        <v>97</v>
      </c>
      <c r="C5" s="109"/>
      <c r="D5" s="107" t="s">
        <v>98</v>
      </c>
    </row>
    <row r="6" spans="1:4" x14ac:dyDescent="0.2">
      <c r="A6" s="70" t="s">
        <v>99</v>
      </c>
      <c r="B6" s="71" t="s">
        <v>100</v>
      </c>
      <c r="C6" s="72">
        <v>1</v>
      </c>
      <c r="D6" s="85">
        <f>_xlfn.XLOOKUP(A1,Perfis!B3:B35,Perfis!C3:C35)</f>
        <v>0</v>
      </c>
    </row>
    <row r="7" spans="1:4" x14ac:dyDescent="0.2">
      <c r="A7" s="86" t="s">
        <v>101</v>
      </c>
      <c r="B7" s="110"/>
      <c r="C7" s="111"/>
      <c r="D7" s="88">
        <f>SUM(D6)</f>
        <v>0</v>
      </c>
    </row>
    <row r="8" spans="1:4" x14ac:dyDescent="0.2">
      <c r="A8" s="73"/>
      <c r="B8" s="74"/>
      <c r="C8" s="75"/>
      <c r="D8" s="76"/>
    </row>
    <row r="9" spans="1:4" x14ac:dyDescent="0.2">
      <c r="A9" s="305" t="s">
        <v>102</v>
      </c>
      <c r="B9" s="306"/>
      <c r="C9" s="306"/>
      <c r="D9" s="307"/>
    </row>
    <row r="10" spans="1:4" x14ac:dyDescent="0.2">
      <c r="A10" s="316" t="s">
        <v>103</v>
      </c>
      <c r="B10" s="317"/>
      <c r="C10" s="317"/>
      <c r="D10" s="318"/>
    </row>
    <row r="11" spans="1:4" x14ac:dyDescent="0.2">
      <c r="A11" s="112" t="s">
        <v>104</v>
      </c>
      <c r="B11" s="108" t="s">
        <v>97</v>
      </c>
      <c r="C11" s="113" t="s">
        <v>105</v>
      </c>
      <c r="D11" s="112" t="s">
        <v>98</v>
      </c>
    </row>
    <row r="12" spans="1:4" x14ac:dyDescent="0.2">
      <c r="A12" s="77" t="s">
        <v>99</v>
      </c>
      <c r="B12" s="78" t="s">
        <v>106</v>
      </c>
      <c r="C12" s="79">
        <v>8.3333333333333329E-2</v>
      </c>
      <c r="D12" s="114">
        <f>C12*$D$7</f>
        <v>0</v>
      </c>
    </row>
    <row r="13" spans="1:4" x14ac:dyDescent="0.2">
      <c r="A13" s="77" t="s">
        <v>107</v>
      </c>
      <c r="B13" s="78" t="s">
        <v>108</v>
      </c>
      <c r="C13" s="79">
        <v>7.7777777777777779E-2</v>
      </c>
      <c r="D13" s="114">
        <f>C13*$D$7</f>
        <v>0</v>
      </c>
    </row>
    <row r="14" spans="1:4" x14ac:dyDescent="0.2">
      <c r="A14" s="299" t="s">
        <v>109</v>
      </c>
      <c r="B14" s="300"/>
      <c r="C14" s="80">
        <f>SUM(C12:C13)</f>
        <v>0.16111111111111109</v>
      </c>
      <c r="D14" s="88">
        <f>SUM(D12:D13)</f>
        <v>0</v>
      </c>
    </row>
    <row r="15" spans="1:4" x14ac:dyDescent="0.2">
      <c r="A15" s="73"/>
      <c r="B15" s="74"/>
      <c r="C15" s="95"/>
      <c r="D15" s="76"/>
    </row>
    <row r="16" spans="1:4" x14ac:dyDescent="0.2">
      <c r="A16" s="316" t="s">
        <v>110</v>
      </c>
      <c r="B16" s="317"/>
      <c r="C16" s="317"/>
      <c r="D16" s="318"/>
    </row>
    <row r="17" spans="1:4" x14ac:dyDescent="0.2">
      <c r="A17" s="112" t="s">
        <v>111</v>
      </c>
      <c r="B17" s="108" t="s">
        <v>97</v>
      </c>
      <c r="C17" s="115" t="s">
        <v>105</v>
      </c>
      <c r="D17" s="112" t="s">
        <v>98</v>
      </c>
    </row>
    <row r="18" spans="1:4" x14ac:dyDescent="0.2">
      <c r="A18" s="77" t="s">
        <v>99</v>
      </c>
      <c r="B18" s="81" t="s">
        <v>112</v>
      </c>
      <c r="C18" s="79">
        <v>0.05</v>
      </c>
      <c r="D18" s="114">
        <f t="shared" ref="D18:D25" si="0">C18*($D$7+$D$14)</f>
        <v>0</v>
      </c>
    </row>
    <row r="19" spans="1:4" x14ac:dyDescent="0.2">
      <c r="A19" s="77" t="s">
        <v>107</v>
      </c>
      <c r="B19" s="82" t="s">
        <v>113</v>
      </c>
      <c r="C19" s="79">
        <v>2.5000000000000001E-2</v>
      </c>
      <c r="D19" s="114">
        <f t="shared" si="0"/>
        <v>0</v>
      </c>
    </row>
    <row r="20" spans="1:4" x14ac:dyDescent="0.2">
      <c r="A20" s="77" t="s">
        <v>114</v>
      </c>
      <c r="B20" s="82" t="s">
        <v>115</v>
      </c>
      <c r="C20" s="79">
        <v>0.03</v>
      </c>
      <c r="D20" s="114">
        <f t="shared" si="0"/>
        <v>0</v>
      </c>
    </row>
    <row r="21" spans="1:4" x14ac:dyDescent="0.2">
      <c r="A21" s="77" t="s">
        <v>116</v>
      </c>
      <c r="B21" s="82" t="s">
        <v>117</v>
      </c>
      <c r="C21" s="79">
        <v>1.4999999999999999E-2</v>
      </c>
      <c r="D21" s="114">
        <f t="shared" si="0"/>
        <v>0</v>
      </c>
    </row>
    <row r="22" spans="1:4" x14ac:dyDescent="0.2">
      <c r="A22" s="77" t="s">
        <v>118</v>
      </c>
      <c r="B22" s="82" t="s">
        <v>119</v>
      </c>
      <c r="C22" s="79">
        <v>0.01</v>
      </c>
      <c r="D22" s="114">
        <f t="shared" si="0"/>
        <v>0</v>
      </c>
    </row>
    <row r="23" spans="1:4" x14ac:dyDescent="0.2">
      <c r="A23" s="77" t="s">
        <v>120</v>
      </c>
      <c r="B23" s="78" t="s">
        <v>121</v>
      </c>
      <c r="C23" s="79">
        <v>6.0000000000000001E-3</v>
      </c>
      <c r="D23" s="114">
        <f t="shared" si="0"/>
        <v>0</v>
      </c>
    </row>
    <row r="24" spans="1:4" x14ac:dyDescent="0.2">
      <c r="A24" s="77" t="s">
        <v>122</v>
      </c>
      <c r="B24" s="82" t="s">
        <v>123</v>
      </c>
      <c r="C24" s="79">
        <v>2E-3</v>
      </c>
      <c r="D24" s="114">
        <f t="shared" si="0"/>
        <v>0</v>
      </c>
    </row>
    <row r="25" spans="1:4" x14ac:dyDescent="0.2">
      <c r="A25" s="77" t="s">
        <v>124</v>
      </c>
      <c r="B25" s="81" t="s">
        <v>125</v>
      </c>
      <c r="C25" s="79">
        <v>0.08</v>
      </c>
      <c r="D25" s="114">
        <f t="shared" si="0"/>
        <v>0</v>
      </c>
    </row>
    <row r="26" spans="1:4" x14ac:dyDescent="0.2">
      <c r="A26" s="308" t="s">
        <v>126</v>
      </c>
      <c r="B26" s="309"/>
      <c r="C26" s="117">
        <f>SUM(C18:C25)</f>
        <v>0.21800000000000003</v>
      </c>
      <c r="D26" s="118">
        <f>SUM(D18:D25)</f>
        <v>0</v>
      </c>
    </row>
    <row r="27" spans="1:4" x14ac:dyDescent="0.2">
      <c r="A27" s="73"/>
      <c r="B27" s="74"/>
      <c r="C27" s="119"/>
      <c r="D27" s="76"/>
    </row>
    <row r="28" spans="1:4" x14ac:dyDescent="0.2">
      <c r="A28" s="316" t="s">
        <v>127</v>
      </c>
      <c r="B28" s="317"/>
      <c r="C28" s="317"/>
      <c r="D28" s="318"/>
    </row>
    <row r="29" spans="1:4" x14ac:dyDescent="0.2">
      <c r="A29" s="112" t="s">
        <v>128</v>
      </c>
      <c r="B29" s="316" t="s">
        <v>97</v>
      </c>
      <c r="C29" s="318"/>
      <c r="D29" s="112" t="s">
        <v>98</v>
      </c>
    </row>
    <row r="30" spans="1:4" x14ac:dyDescent="0.2">
      <c r="A30" s="296" t="s">
        <v>99</v>
      </c>
      <c r="B30" s="83" t="s">
        <v>129</v>
      </c>
      <c r="C30" s="84"/>
      <c r="D30" s="85">
        <f>COMPOSICAO!D20*2*22</f>
        <v>242</v>
      </c>
    </row>
    <row r="31" spans="1:4" x14ac:dyDescent="0.2">
      <c r="A31" s="297"/>
      <c r="B31" s="83" t="s">
        <v>130</v>
      </c>
      <c r="C31" s="84"/>
      <c r="D31" s="85">
        <f>D6*COMPOSICAO!D21</f>
        <v>0</v>
      </c>
    </row>
    <row r="32" spans="1:4" x14ac:dyDescent="0.2">
      <c r="A32" s="298"/>
      <c r="B32" s="86" t="s">
        <v>131</v>
      </c>
      <c r="C32" s="87"/>
      <c r="D32" s="88">
        <f>IF(D30-D31&gt;0,D30-D31,0)</f>
        <v>242</v>
      </c>
    </row>
    <row r="33" spans="1:4" x14ac:dyDescent="0.2">
      <c r="A33" s="296" t="s">
        <v>107</v>
      </c>
      <c r="B33" s="83" t="s">
        <v>132</v>
      </c>
      <c r="C33" s="120"/>
      <c r="D33" s="85">
        <f>COMPOSICAO!D23*22</f>
        <v>814</v>
      </c>
    </row>
    <row r="34" spans="1:4" x14ac:dyDescent="0.2">
      <c r="A34" s="297"/>
      <c r="B34" s="83" t="s">
        <v>133</v>
      </c>
      <c r="C34" s="90">
        <v>0</v>
      </c>
      <c r="D34" s="85">
        <f>D33*C34</f>
        <v>0</v>
      </c>
    </row>
    <row r="35" spans="1:4" x14ac:dyDescent="0.2">
      <c r="A35" s="298"/>
      <c r="B35" s="86" t="s">
        <v>134</v>
      </c>
      <c r="C35" s="91"/>
      <c r="D35" s="88">
        <f>D33-D34</f>
        <v>814</v>
      </c>
    </row>
    <row r="36" spans="1:4" x14ac:dyDescent="0.2">
      <c r="A36" s="70" t="s">
        <v>114</v>
      </c>
      <c r="B36" s="83" t="s">
        <v>135</v>
      </c>
      <c r="C36" s="84"/>
      <c r="D36" s="92">
        <f>COMPOSICAO!D31</f>
        <v>184.85</v>
      </c>
    </row>
    <row r="37" spans="1:4" x14ac:dyDescent="0.2">
      <c r="A37" s="86" t="s">
        <v>136</v>
      </c>
      <c r="B37" s="110"/>
      <c r="C37" s="111"/>
      <c r="D37" s="88">
        <f>SUM(D32,D35,D36)</f>
        <v>1240.8499999999999</v>
      </c>
    </row>
    <row r="38" spans="1:4" x14ac:dyDescent="0.2">
      <c r="A38" s="73"/>
      <c r="B38" s="74"/>
      <c r="C38" s="75"/>
      <c r="D38" s="76"/>
    </row>
    <row r="39" spans="1:4" x14ac:dyDescent="0.2">
      <c r="A39" s="112">
        <v>2</v>
      </c>
      <c r="B39" s="121" t="s">
        <v>137</v>
      </c>
      <c r="C39" s="122"/>
      <c r="D39" s="112" t="s">
        <v>98</v>
      </c>
    </row>
    <row r="40" spans="1:4" x14ac:dyDescent="0.2">
      <c r="A40" s="70" t="s">
        <v>104</v>
      </c>
      <c r="B40" s="83" t="s">
        <v>138</v>
      </c>
      <c r="C40" s="123"/>
      <c r="D40" s="85">
        <f>D14</f>
        <v>0</v>
      </c>
    </row>
    <row r="41" spans="1:4" x14ac:dyDescent="0.2">
      <c r="A41" s="70" t="s">
        <v>111</v>
      </c>
      <c r="B41" s="83" t="s">
        <v>139</v>
      </c>
      <c r="C41" s="123"/>
      <c r="D41" s="85">
        <f>D26</f>
        <v>0</v>
      </c>
    </row>
    <row r="42" spans="1:4" x14ac:dyDescent="0.2">
      <c r="A42" s="70" t="s">
        <v>128</v>
      </c>
      <c r="B42" s="83" t="s">
        <v>140</v>
      </c>
      <c r="C42" s="123"/>
      <c r="D42" s="85">
        <f>D37</f>
        <v>1240.8499999999999</v>
      </c>
    </row>
    <row r="43" spans="1:4" x14ac:dyDescent="0.2">
      <c r="A43" s="299" t="s">
        <v>141</v>
      </c>
      <c r="B43" s="304"/>
      <c r="C43" s="124"/>
      <c r="D43" s="88">
        <f>SUM(D40:D42)</f>
        <v>1240.8499999999999</v>
      </c>
    </row>
    <row r="44" spans="1:4" x14ac:dyDescent="0.2">
      <c r="A44" s="73"/>
      <c r="B44" s="74"/>
      <c r="C44" s="75"/>
      <c r="D44" s="76"/>
    </row>
    <row r="45" spans="1:4" x14ac:dyDescent="0.2">
      <c r="A45" s="305" t="s">
        <v>142</v>
      </c>
      <c r="B45" s="306"/>
      <c r="C45" s="306"/>
      <c r="D45" s="307"/>
    </row>
    <row r="46" spans="1:4" x14ac:dyDescent="0.2">
      <c r="A46" s="112">
        <v>3</v>
      </c>
      <c r="B46" s="108" t="s">
        <v>97</v>
      </c>
      <c r="C46" s="125" t="s">
        <v>105</v>
      </c>
      <c r="D46" s="112" t="s">
        <v>98</v>
      </c>
    </row>
    <row r="47" spans="1:4" x14ac:dyDescent="0.2">
      <c r="A47" s="70" t="s">
        <v>99</v>
      </c>
      <c r="B47" s="83" t="s">
        <v>143</v>
      </c>
      <c r="C47" s="93">
        <v>4.1666666666666666E-3</v>
      </c>
      <c r="D47" s="114">
        <f t="shared" ref="D47:D52" si="1">C47*$D$7</f>
        <v>0</v>
      </c>
    </row>
    <row r="48" spans="1:4" x14ac:dyDescent="0.2">
      <c r="A48" s="70" t="s">
        <v>107</v>
      </c>
      <c r="B48" s="83" t="s">
        <v>144</v>
      </c>
      <c r="C48" s="93">
        <v>3.3333333333333332E-4</v>
      </c>
      <c r="D48" s="114">
        <f t="shared" si="1"/>
        <v>0</v>
      </c>
    </row>
    <row r="49" spans="1:4" x14ac:dyDescent="0.2">
      <c r="A49" s="77" t="s">
        <v>114</v>
      </c>
      <c r="B49" s="78" t="s">
        <v>145</v>
      </c>
      <c r="C49" s="93">
        <v>3.4399999999999993E-2</v>
      </c>
      <c r="D49" s="114">
        <f t="shared" si="1"/>
        <v>0</v>
      </c>
    </row>
    <row r="50" spans="1:4" x14ac:dyDescent="0.2">
      <c r="A50" s="70" t="s">
        <v>116</v>
      </c>
      <c r="B50" s="83" t="s">
        <v>146</v>
      </c>
      <c r="C50" s="93">
        <v>1.2444444444444444E-2</v>
      </c>
      <c r="D50" s="114">
        <f t="shared" si="1"/>
        <v>0</v>
      </c>
    </row>
    <row r="51" spans="1:4" x14ac:dyDescent="0.2">
      <c r="A51" s="70" t="s">
        <v>118</v>
      </c>
      <c r="B51" s="83" t="s">
        <v>147</v>
      </c>
      <c r="C51" s="93">
        <v>4.5631999999999999E-3</v>
      </c>
      <c r="D51" s="114">
        <f t="shared" si="1"/>
        <v>0</v>
      </c>
    </row>
    <row r="52" spans="1:4" x14ac:dyDescent="0.2">
      <c r="A52" s="70" t="s">
        <v>120</v>
      </c>
      <c r="B52" s="83" t="s">
        <v>148</v>
      </c>
      <c r="C52" s="93">
        <v>3.9680000000000005E-4</v>
      </c>
      <c r="D52" s="114">
        <f t="shared" si="1"/>
        <v>0</v>
      </c>
    </row>
    <row r="53" spans="1:4" x14ac:dyDescent="0.2">
      <c r="A53" s="299" t="s">
        <v>149</v>
      </c>
      <c r="B53" s="300"/>
      <c r="C53" s="94">
        <f>SUM(C47:C52)</f>
        <v>5.6304444444444435E-2</v>
      </c>
      <c r="D53" s="88">
        <f>SUM(D47:D52)</f>
        <v>0</v>
      </c>
    </row>
    <row r="54" spans="1:4" x14ac:dyDescent="0.2">
      <c r="A54" s="73"/>
      <c r="B54" s="74"/>
      <c r="C54" s="95"/>
      <c r="D54" s="76"/>
    </row>
    <row r="55" spans="1:4" x14ac:dyDescent="0.2">
      <c r="A55" s="305" t="s">
        <v>150</v>
      </c>
      <c r="B55" s="306"/>
      <c r="C55" s="306"/>
      <c r="D55" s="307"/>
    </row>
    <row r="56" spans="1:4" x14ac:dyDescent="0.2">
      <c r="A56" s="112">
        <v>4</v>
      </c>
      <c r="B56" s="108" t="s">
        <v>97</v>
      </c>
      <c r="C56" s="125" t="s">
        <v>105</v>
      </c>
      <c r="D56" s="112" t="s">
        <v>98</v>
      </c>
    </row>
    <row r="57" spans="1:4" x14ac:dyDescent="0.2">
      <c r="A57" s="299" t="s">
        <v>151</v>
      </c>
      <c r="B57" s="300"/>
      <c r="C57" s="96">
        <v>0</v>
      </c>
      <c r="D57" s="126">
        <v>0</v>
      </c>
    </row>
    <row r="58" spans="1:4" x14ac:dyDescent="0.2">
      <c r="A58" s="73"/>
      <c r="B58" s="74"/>
      <c r="C58" s="95"/>
      <c r="D58" s="76"/>
    </row>
    <row r="59" spans="1:4" x14ac:dyDescent="0.2">
      <c r="A59" s="305" t="s">
        <v>152</v>
      </c>
      <c r="B59" s="306"/>
      <c r="C59" s="306"/>
      <c r="D59" s="307"/>
    </row>
    <row r="60" spans="1:4" x14ac:dyDescent="0.2">
      <c r="A60" s="112">
        <v>5</v>
      </c>
      <c r="B60" s="127" t="s">
        <v>97</v>
      </c>
      <c r="C60" s="128"/>
      <c r="D60" s="129" t="s">
        <v>98</v>
      </c>
    </row>
    <row r="61" spans="1:4" x14ac:dyDescent="0.2">
      <c r="A61" s="86" t="s">
        <v>153</v>
      </c>
      <c r="B61" s="110"/>
      <c r="C61" s="87"/>
      <c r="D61" s="130">
        <v>0</v>
      </c>
    </row>
    <row r="62" spans="1:4" x14ac:dyDescent="0.2">
      <c r="A62" s="73"/>
      <c r="B62" s="74"/>
      <c r="C62" s="97"/>
      <c r="D62" s="76"/>
    </row>
    <row r="63" spans="1:4" x14ac:dyDescent="0.2">
      <c r="A63" s="305" t="s">
        <v>154</v>
      </c>
      <c r="B63" s="306"/>
      <c r="C63" s="306"/>
      <c r="D63" s="307"/>
    </row>
    <row r="64" spans="1:4" x14ac:dyDescent="0.2">
      <c r="A64" s="112">
        <v>6</v>
      </c>
      <c r="B64" s="108" t="s">
        <v>97</v>
      </c>
      <c r="C64" s="131" t="s">
        <v>105</v>
      </c>
      <c r="D64" s="112" t="s">
        <v>98</v>
      </c>
    </row>
    <row r="65" spans="1:4" x14ac:dyDescent="0.2">
      <c r="A65" s="98" t="s">
        <v>99</v>
      </c>
      <c r="B65" s="99" t="s">
        <v>155</v>
      </c>
      <c r="C65" s="100">
        <v>0.05</v>
      </c>
      <c r="D65" s="88">
        <f>C65*$D$81</f>
        <v>62.042499999999997</v>
      </c>
    </row>
    <row r="66" spans="1:4" x14ac:dyDescent="0.2">
      <c r="A66" s="98" t="s">
        <v>107</v>
      </c>
      <c r="B66" s="99" t="s">
        <v>156</v>
      </c>
      <c r="C66" s="100">
        <v>0.1</v>
      </c>
      <c r="D66" s="88">
        <f>C66*($D$81+$D$65)</f>
        <v>130.28925000000001</v>
      </c>
    </row>
    <row r="67" spans="1:4" x14ac:dyDescent="0.2">
      <c r="A67" s="98" t="s">
        <v>114</v>
      </c>
      <c r="B67" s="99" t="s">
        <v>157</v>
      </c>
      <c r="C67" s="100">
        <v>9.2499999999999999E-2</v>
      </c>
      <c r="D67" s="88">
        <f>((D65+D66+D81)/(1-C67))-(D65+D66+D81)</f>
        <v>146.08188636363639</v>
      </c>
    </row>
    <row r="68" spans="1:4" x14ac:dyDescent="0.2">
      <c r="A68" s="77" t="s">
        <v>158</v>
      </c>
      <c r="B68" s="101" t="s">
        <v>159</v>
      </c>
      <c r="C68" s="93">
        <v>6.4999999999999997E-3</v>
      </c>
      <c r="D68" s="88">
        <f>C68*$D$83</f>
        <v>0</v>
      </c>
    </row>
    <row r="69" spans="1:4" x14ac:dyDescent="0.2">
      <c r="A69" s="77" t="s">
        <v>160</v>
      </c>
      <c r="B69" s="101" t="s">
        <v>161</v>
      </c>
      <c r="C69" s="93">
        <v>0.03</v>
      </c>
      <c r="D69" s="88">
        <f>C69*$D$83</f>
        <v>0</v>
      </c>
    </row>
    <row r="70" spans="1:4" x14ac:dyDescent="0.2">
      <c r="A70" s="70" t="s">
        <v>162</v>
      </c>
      <c r="B70" s="71" t="s">
        <v>163</v>
      </c>
      <c r="C70" s="93">
        <v>0.02</v>
      </c>
      <c r="D70" s="88">
        <f>C70*$D$83</f>
        <v>0</v>
      </c>
    </row>
    <row r="71" spans="1:4" x14ac:dyDescent="0.2">
      <c r="A71" s="70" t="s">
        <v>164</v>
      </c>
      <c r="B71" s="102" t="s">
        <v>165</v>
      </c>
      <c r="C71" s="93">
        <v>3.5999999999999997E-2</v>
      </c>
      <c r="D71" s="88">
        <f>C71*$D$83</f>
        <v>0</v>
      </c>
    </row>
    <row r="72" spans="1:4" x14ac:dyDescent="0.2">
      <c r="A72" s="299" t="s">
        <v>166</v>
      </c>
      <c r="B72" s="300"/>
      <c r="C72" s="96">
        <f>SUM(C65:C67)</f>
        <v>0.24250000000000002</v>
      </c>
      <c r="D72" s="88">
        <f>SUM(D65:D67)</f>
        <v>338.41363636363639</v>
      </c>
    </row>
    <row r="73" spans="1:4" x14ac:dyDescent="0.2">
      <c r="A73" s="73"/>
      <c r="B73" s="74"/>
      <c r="C73" s="75"/>
      <c r="D73" s="76"/>
    </row>
    <row r="74" spans="1:4" x14ac:dyDescent="0.2">
      <c r="A74" s="301" t="s">
        <v>167</v>
      </c>
      <c r="B74" s="302"/>
      <c r="C74" s="302"/>
      <c r="D74" s="303"/>
    </row>
    <row r="75" spans="1:4" x14ac:dyDescent="0.2">
      <c r="A75" s="116" t="s">
        <v>168</v>
      </c>
      <c r="B75" s="132"/>
      <c r="C75" s="133"/>
      <c r="D75" s="112" t="s">
        <v>98</v>
      </c>
    </row>
    <row r="76" spans="1:4" x14ac:dyDescent="0.2">
      <c r="A76" s="70">
        <v>1</v>
      </c>
      <c r="B76" s="103" t="s">
        <v>169</v>
      </c>
      <c r="C76" s="104"/>
      <c r="D76" s="85">
        <f>D7</f>
        <v>0</v>
      </c>
    </row>
    <row r="77" spans="1:4" x14ac:dyDescent="0.2">
      <c r="A77" s="70">
        <v>2</v>
      </c>
      <c r="B77" s="103" t="s">
        <v>170</v>
      </c>
      <c r="C77" s="104"/>
      <c r="D77" s="85">
        <f>D43</f>
        <v>1240.8499999999999</v>
      </c>
    </row>
    <row r="78" spans="1:4" x14ac:dyDescent="0.2">
      <c r="A78" s="70">
        <v>3</v>
      </c>
      <c r="B78" s="103" t="s">
        <v>171</v>
      </c>
      <c r="C78" s="104"/>
      <c r="D78" s="85">
        <f>D53</f>
        <v>0</v>
      </c>
    </row>
    <row r="79" spans="1:4" x14ac:dyDescent="0.2">
      <c r="A79" s="70">
        <v>4</v>
      </c>
      <c r="B79" s="103" t="s">
        <v>172</v>
      </c>
      <c r="C79" s="104"/>
      <c r="D79" s="85">
        <v>0</v>
      </c>
    </row>
    <row r="80" spans="1:4" x14ac:dyDescent="0.2">
      <c r="A80" s="70">
        <v>5</v>
      </c>
      <c r="B80" s="103" t="s">
        <v>173</v>
      </c>
      <c r="C80" s="104"/>
      <c r="D80" s="85">
        <v>0</v>
      </c>
    </row>
    <row r="81" spans="1:4" x14ac:dyDescent="0.2">
      <c r="A81" s="134" t="s">
        <v>174</v>
      </c>
      <c r="B81" s="110"/>
      <c r="C81" s="111"/>
      <c r="D81" s="88">
        <f>SUM(D76:D80)</f>
        <v>1240.8499999999999</v>
      </c>
    </row>
    <row r="82" spans="1:4" x14ac:dyDescent="0.2">
      <c r="A82" s="70">
        <v>6</v>
      </c>
      <c r="B82" s="103" t="s">
        <v>175</v>
      </c>
      <c r="C82" s="104"/>
      <c r="D82" s="85">
        <f>D72</f>
        <v>338.41363636363639</v>
      </c>
    </row>
    <row r="83" spans="1:4" x14ac:dyDescent="0.2">
      <c r="A83" s="299" t="s">
        <v>176</v>
      </c>
      <c r="B83" s="304"/>
      <c r="C83" s="300"/>
      <c r="D83" s="135">
        <f>IF(D7=0,0,SUM(D81:D82))</f>
        <v>0</v>
      </c>
    </row>
    <row r="84" spans="1:4" x14ac:dyDescent="0.2">
      <c r="C84" s="105" t="s">
        <v>177</v>
      </c>
      <c r="D84" s="106" t="e">
        <f>ROUNDUP(D83/D76,2)</f>
        <v>#DIV/0!</v>
      </c>
    </row>
    <row r="85" spans="1:4" x14ac:dyDescent="0.2"/>
    <row r="86" spans="1:4" hidden="1" x14ac:dyDescent="0.2">
      <c r="D86" s="137"/>
    </row>
  </sheetData>
  <mergeCells count="22">
    <mergeCell ref="B29:C29"/>
    <mergeCell ref="A30:A32"/>
    <mergeCell ref="A63:D63"/>
    <mergeCell ref="A33:A35"/>
    <mergeCell ref="A72:B72"/>
    <mergeCell ref="A74:D74"/>
    <mergeCell ref="A83:C83"/>
    <mergeCell ref="A43:B43"/>
    <mergeCell ref="A45:D45"/>
    <mergeCell ref="A53:B53"/>
    <mergeCell ref="A55:D55"/>
    <mergeCell ref="A57:B57"/>
    <mergeCell ref="A59:D59"/>
    <mergeCell ref="A14:B14"/>
    <mergeCell ref="A16:D16"/>
    <mergeCell ref="A26:B26"/>
    <mergeCell ref="A28:D28"/>
    <mergeCell ref="A1:D1"/>
    <mergeCell ref="A3:D3"/>
    <mergeCell ref="A4:D4"/>
    <mergeCell ref="A9:D9"/>
    <mergeCell ref="A10:D10"/>
  </mergeCells>
  <conditionalFormatting sqref="B69">
    <cfRule type="expression" dxfId="3" priority="1">
      <formula>$D$81=0</formula>
    </cfRule>
  </conditionalFormatting>
  <pageMargins left="0.511811024" right="0.511811024" top="0.78740157499999996" bottom="0.78740157499999996" header="0.31496062000000002" footer="0.3149606200000000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E3F1DA-00E6-447D-A531-F1ED9DC0D903}">
  <sheetPr>
    <tabColor rgb="FFFF0000"/>
  </sheetPr>
  <dimension ref="A1:D86"/>
  <sheetViews>
    <sheetView zoomScaleNormal="100" workbookViewId="0">
      <selection sqref="A1:D1"/>
    </sheetView>
  </sheetViews>
  <sheetFormatPr defaultColWidth="0" defaultRowHeight="12" zeroHeight="1" x14ac:dyDescent="0.2"/>
  <cols>
    <col min="1" max="1" width="5.85546875" style="89" customWidth="1"/>
    <col min="2" max="2" width="83.28515625" style="89" customWidth="1"/>
    <col min="3" max="3" width="12.42578125" style="89" customWidth="1"/>
    <col min="4" max="4" width="15.42578125" style="89" customWidth="1"/>
    <col min="5" max="5" width="9.140625" style="89" hidden="1" customWidth="1"/>
    <col min="6" max="16384" width="9.140625" style="89" hidden="1"/>
  </cols>
  <sheetData>
    <row r="1" spans="1:4" ht="18.75" thickBot="1" x14ac:dyDescent="0.25">
      <c r="A1" s="319" t="str">
        <f>Perfis!B33</f>
        <v>Analista de Métricas Júnior</v>
      </c>
      <c r="B1" s="294"/>
      <c r="C1" s="294"/>
      <c r="D1" s="295"/>
    </row>
    <row r="2" spans="1:4" x14ac:dyDescent="0.2">
      <c r="A2" s="136"/>
      <c r="B2" s="136"/>
      <c r="C2" s="136"/>
      <c r="D2" s="136"/>
    </row>
    <row r="3" spans="1:4" ht="18" x14ac:dyDescent="0.2">
      <c r="A3" s="313" t="s">
        <v>95</v>
      </c>
      <c r="B3" s="314"/>
      <c r="C3" s="314"/>
      <c r="D3" s="315"/>
    </row>
    <row r="4" spans="1:4" x14ac:dyDescent="0.2">
      <c r="A4" s="305" t="s">
        <v>96</v>
      </c>
      <c r="B4" s="306"/>
      <c r="C4" s="306"/>
      <c r="D4" s="307"/>
    </row>
    <row r="5" spans="1:4" x14ac:dyDescent="0.2">
      <c r="A5" s="107">
        <v>1</v>
      </c>
      <c r="B5" s="108" t="s">
        <v>97</v>
      </c>
      <c r="C5" s="109"/>
      <c r="D5" s="107" t="s">
        <v>98</v>
      </c>
    </row>
    <row r="6" spans="1:4" x14ac:dyDescent="0.2">
      <c r="A6" s="70" t="s">
        <v>99</v>
      </c>
      <c r="B6" s="71" t="s">
        <v>100</v>
      </c>
      <c r="C6" s="72">
        <v>1</v>
      </c>
      <c r="D6" s="85">
        <f>_xlfn.XLOOKUP(A1,Perfis!B3:B35,Perfis!C3:C35)</f>
        <v>0</v>
      </c>
    </row>
    <row r="7" spans="1:4" x14ac:dyDescent="0.2">
      <c r="A7" s="86" t="s">
        <v>101</v>
      </c>
      <c r="B7" s="110"/>
      <c r="C7" s="111"/>
      <c r="D7" s="88">
        <f>SUM(D6)</f>
        <v>0</v>
      </c>
    </row>
    <row r="8" spans="1:4" x14ac:dyDescent="0.2">
      <c r="A8" s="73"/>
      <c r="B8" s="74"/>
      <c r="C8" s="75"/>
      <c r="D8" s="76"/>
    </row>
    <row r="9" spans="1:4" x14ac:dyDescent="0.2">
      <c r="A9" s="305" t="s">
        <v>102</v>
      </c>
      <c r="B9" s="306"/>
      <c r="C9" s="306"/>
      <c r="D9" s="307"/>
    </row>
    <row r="10" spans="1:4" x14ac:dyDescent="0.2">
      <c r="A10" s="316" t="s">
        <v>103</v>
      </c>
      <c r="B10" s="317"/>
      <c r="C10" s="317"/>
      <c r="D10" s="318"/>
    </row>
    <row r="11" spans="1:4" x14ac:dyDescent="0.2">
      <c r="A11" s="112" t="s">
        <v>104</v>
      </c>
      <c r="B11" s="108" t="s">
        <v>97</v>
      </c>
      <c r="C11" s="113" t="s">
        <v>105</v>
      </c>
      <c r="D11" s="112" t="s">
        <v>98</v>
      </c>
    </row>
    <row r="12" spans="1:4" x14ac:dyDescent="0.2">
      <c r="A12" s="77" t="s">
        <v>99</v>
      </c>
      <c r="B12" s="78" t="s">
        <v>106</v>
      </c>
      <c r="C12" s="79">
        <v>8.3333333333333329E-2</v>
      </c>
      <c r="D12" s="114">
        <f>C12*$D$7</f>
        <v>0</v>
      </c>
    </row>
    <row r="13" spans="1:4" x14ac:dyDescent="0.2">
      <c r="A13" s="77" t="s">
        <v>107</v>
      </c>
      <c r="B13" s="78" t="s">
        <v>108</v>
      </c>
      <c r="C13" s="79">
        <v>7.7777777777777779E-2</v>
      </c>
      <c r="D13" s="114">
        <f>C13*$D$7</f>
        <v>0</v>
      </c>
    </row>
    <row r="14" spans="1:4" x14ac:dyDescent="0.2">
      <c r="A14" s="299" t="s">
        <v>109</v>
      </c>
      <c r="B14" s="300"/>
      <c r="C14" s="80">
        <f>SUM(C12:C13)</f>
        <v>0.16111111111111109</v>
      </c>
      <c r="D14" s="88">
        <f>SUM(D12:D13)</f>
        <v>0</v>
      </c>
    </row>
    <row r="15" spans="1:4" x14ac:dyDescent="0.2">
      <c r="A15" s="73"/>
      <c r="B15" s="74"/>
      <c r="C15" s="95"/>
      <c r="D15" s="76"/>
    </row>
    <row r="16" spans="1:4" x14ac:dyDescent="0.2">
      <c r="A16" s="316" t="s">
        <v>110</v>
      </c>
      <c r="B16" s="317"/>
      <c r="C16" s="317"/>
      <c r="D16" s="318"/>
    </row>
    <row r="17" spans="1:4" x14ac:dyDescent="0.2">
      <c r="A17" s="112" t="s">
        <v>111</v>
      </c>
      <c r="B17" s="108" t="s">
        <v>97</v>
      </c>
      <c r="C17" s="115" t="s">
        <v>105</v>
      </c>
      <c r="D17" s="112" t="s">
        <v>98</v>
      </c>
    </row>
    <row r="18" spans="1:4" x14ac:dyDescent="0.2">
      <c r="A18" s="77" t="s">
        <v>99</v>
      </c>
      <c r="B18" s="81" t="s">
        <v>112</v>
      </c>
      <c r="C18" s="79">
        <v>0.05</v>
      </c>
      <c r="D18" s="114">
        <f t="shared" ref="D18:D25" si="0">C18*($D$7+$D$14)</f>
        <v>0</v>
      </c>
    </row>
    <row r="19" spans="1:4" x14ac:dyDescent="0.2">
      <c r="A19" s="77" t="s">
        <v>107</v>
      </c>
      <c r="B19" s="82" t="s">
        <v>113</v>
      </c>
      <c r="C19" s="79">
        <v>2.5000000000000001E-2</v>
      </c>
      <c r="D19" s="114">
        <f t="shared" si="0"/>
        <v>0</v>
      </c>
    </row>
    <row r="20" spans="1:4" x14ac:dyDescent="0.2">
      <c r="A20" s="77" t="s">
        <v>114</v>
      </c>
      <c r="B20" s="82" t="s">
        <v>115</v>
      </c>
      <c r="C20" s="79">
        <v>0.03</v>
      </c>
      <c r="D20" s="114">
        <f t="shared" si="0"/>
        <v>0</v>
      </c>
    </row>
    <row r="21" spans="1:4" x14ac:dyDescent="0.2">
      <c r="A21" s="77" t="s">
        <v>116</v>
      </c>
      <c r="B21" s="82" t="s">
        <v>117</v>
      </c>
      <c r="C21" s="79">
        <v>1.4999999999999999E-2</v>
      </c>
      <c r="D21" s="114">
        <f t="shared" si="0"/>
        <v>0</v>
      </c>
    </row>
    <row r="22" spans="1:4" x14ac:dyDescent="0.2">
      <c r="A22" s="77" t="s">
        <v>118</v>
      </c>
      <c r="B22" s="82" t="s">
        <v>119</v>
      </c>
      <c r="C22" s="79">
        <v>0.01</v>
      </c>
      <c r="D22" s="114">
        <f t="shared" si="0"/>
        <v>0</v>
      </c>
    </row>
    <row r="23" spans="1:4" x14ac:dyDescent="0.2">
      <c r="A23" s="77" t="s">
        <v>120</v>
      </c>
      <c r="B23" s="78" t="s">
        <v>121</v>
      </c>
      <c r="C23" s="79">
        <v>6.0000000000000001E-3</v>
      </c>
      <c r="D23" s="114">
        <f t="shared" si="0"/>
        <v>0</v>
      </c>
    </row>
    <row r="24" spans="1:4" x14ac:dyDescent="0.2">
      <c r="A24" s="77" t="s">
        <v>122</v>
      </c>
      <c r="B24" s="82" t="s">
        <v>123</v>
      </c>
      <c r="C24" s="79">
        <v>2E-3</v>
      </c>
      <c r="D24" s="114">
        <f t="shared" si="0"/>
        <v>0</v>
      </c>
    </row>
    <row r="25" spans="1:4" x14ac:dyDescent="0.2">
      <c r="A25" s="77" t="s">
        <v>124</v>
      </c>
      <c r="B25" s="81" t="s">
        <v>125</v>
      </c>
      <c r="C25" s="79">
        <v>0.08</v>
      </c>
      <c r="D25" s="114">
        <f t="shared" si="0"/>
        <v>0</v>
      </c>
    </row>
    <row r="26" spans="1:4" x14ac:dyDescent="0.2">
      <c r="A26" s="308" t="s">
        <v>126</v>
      </c>
      <c r="B26" s="309"/>
      <c r="C26" s="117">
        <f>SUM(C18:C25)</f>
        <v>0.21800000000000003</v>
      </c>
      <c r="D26" s="118">
        <f>SUM(D18:D25)</f>
        <v>0</v>
      </c>
    </row>
    <row r="27" spans="1:4" x14ac:dyDescent="0.2">
      <c r="A27" s="73"/>
      <c r="B27" s="74"/>
      <c r="C27" s="119"/>
      <c r="D27" s="76"/>
    </row>
    <row r="28" spans="1:4" x14ac:dyDescent="0.2">
      <c r="A28" s="316" t="s">
        <v>127</v>
      </c>
      <c r="B28" s="317"/>
      <c r="C28" s="317"/>
      <c r="D28" s="318"/>
    </row>
    <row r="29" spans="1:4" x14ac:dyDescent="0.2">
      <c r="A29" s="112" t="s">
        <v>128</v>
      </c>
      <c r="B29" s="316" t="s">
        <v>97</v>
      </c>
      <c r="C29" s="318"/>
      <c r="D29" s="112" t="s">
        <v>98</v>
      </c>
    </row>
    <row r="30" spans="1:4" x14ac:dyDescent="0.2">
      <c r="A30" s="296" t="s">
        <v>99</v>
      </c>
      <c r="B30" s="83" t="s">
        <v>129</v>
      </c>
      <c r="C30" s="84"/>
      <c r="D30" s="85">
        <f>COMPOSICAO!D20*2*22</f>
        <v>242</v>
      </c>
    </row>
    <row r="31" spans="1:4" x14ac:dyDescent="0.2">
      <c r="A31" s="297"/>
      <c r="B31" s="83" t="s">
        <v>130</v>
      </c>
      <c r="C31" s="84"/>
      <c r="D31" s="85">
        <f>D6*COMPOSICAO!D21</f>
        <v>0</v>
      </c>
    </row>
    <row r="32" spans="1:4" x14ac:dyDescent="0.2">
      <c r="A32" s="298"/>
      <c r="B32" s="86" t="s">
        <v>131</v>
      </c>
      <c r="C32" s="87"/>
      <c r="D32" s="88">
        <f>IF(D30-D31&gt;0,D30-D31,0)</f>
        <v>242</v>
      </c>
    </row>
    <row r="33" spans="1:4" x14ac:dyDescent="0.2">
      <c r="A33" s="296" t="s">
        <v>107</v>
      </c>
      <c r="B33" s="83" t="s">
        <v>132</v>
      </c>
      <c r="C33" s="120"/>
      <c r="D33" s="85">
        <f>COMPOSICAO!D23*22</f>
        <v>814</v>
      </c>
    </row>
    <row r="34" spans="1:4" x14ac:dyDescent="0.2">
      <c r="A34" s="297"/>
      <c r="B34" s="83" t="s">
        <v>133</v>
      </c>
      <c r="C34" s="90">
        <v>0</v>
      </c>
      <c r="D34" s="85">
        <f>D33*C34</f>
        <v>0</v>
      </c>
    </row>
    <row r="35" spans="1:4" x14ac:dyDescent="0.2">
      <c r="A35" s="298"/>
      <c r="B35" s="86" t="s">
        <v>134</v>
      </c>
      <c r="C35" s="91"/>
      <c r="D35" s="88">
        <f>D33-D34</f>
        <v>814</v>
      </c>
    </row>
    <row r="36" spans="1:4" x14ac:dyDescent="0.2">
      <c r="A36" s="70" t="s">
        <v>114</v>
      </c>
      <c r="B36" s="83" t="s">
        <v>135</v>
      </c>
      <c r="C36" s="84"/>
      <c r="D36" s="92">
        <f>COMPOSICAO!D31</f>
        <v>184.85</v>
      </c>
    </row>
    <row r="37" spans="1:4" x14ac:dyDescent="0.2">
      <c r="A37" s="86" t="s">
        <v>136</v>
      </c>
      <c r="B37" s="110"/>
      <c r="C37" s="111"/>
      <c r="D37" s="88">
        <f>SUM(D32,D35,D36)</f>
        <v>1240.8499999999999</v>
      </c>
    </row>
    <row r="38" spans="1:4" x14ac:dyDescent="0.2">
      <c r="A38" s="73"/>
      <c r="B38" s="74"/>
      <c r="C38" s="75"/>
      <c r="D38" s="76"/>
    </row>
    <row r="39" spans="1:4" x14ac:dyDescent="0.2">
      <c r="A39" s="112">
        <v>2</v>
      </c>
      <c r="B39" s="121" t="s">
        <v>137</v>
      </c>
      <c r="C39" s="122"/>
      <c r="D39" s="112" t="s">
        <v>98</v>
      </c>
    </row>
    <row r="40" spans="1:4" x14ac:dyDescent="0.2">
      <c r="A40" s="70" t="s">
        <v>104</v>
      </c>
      <c r="B40" s="83" t="s">
        <v>138</v>
      </c>
      <c r="C40" s="123"/>
      <c r="D40" s="85">
        <f>D14</f>
        <v>0</v>
      </c>
    </row>
    <row r="41" spans="1:4" x14ac:dyDescent="0.2">
      <c r="A41" s="70" t="s">
        <v>111</v>
      </c>
      <c r="B41" s="83" t="s">
        <v>139</v>
      </c>
      <c r="C41" s="123"/>
      <c r="D41" s="85">
        <f>D26</f>
        <v>0</v>
      </c>
    </row>
    <row r="42" spans="1:4" x14ac:dyDescent="0.2">
      <c r="A42" s="70" t="s">
        <v>128</v>
      </c>
      <c r="B42" s="83" t="s">
        <v>140</v>
      </c>
      <c r="C42" s="123"/>
      <c r="D42" s="85">
        <f>D37</f>
        <v>1240.8499999999999</v>
      </c>
    </row>
    <row r="43" spans="1:4" x14ac:dyDescent="0.2">
      <c r="A43" s="299" t="s">
        <v>141</v>
      </c>
      <c r="B43" s="304"/>
      <c r="C43" s="124"/>
      <c r="D43" s="88">
        <f>SUM(D40:D42)</f>
        <v>1240.8499999999999</v>
      </c>
    </row>
    <row r="44" spans="1:4" x14ac:dyDescent="0.2">
      <c r="A44" s="73"/>
      <c r="B44" s="74"/>
      <c r="C44" s="75"/>
      <c r="D44" s="76"/>
    </row>
    <row r="45" spans="1:4" x14ac:dyDescent="0.2">
      <c r="A45" s="305" t="s">
        <v>142</v>
      </c>
      <c r="B45" s="306"/>
      <c r="C45" s="306"/>
      <c r="D45" s="307"/>
    </row>
    <row r="46" spans="1:4" x14ac:dyDescent="0.2">
      <c r="A46" s="112">
        <v>3</v>
      </c>
      <c r="B46" s="108" t="s">
        <v>97</v>
      </c>
      <c r="C46" s="125" t="s">
        <v>105</v>
      </c>
      <c r="D46" s="112" t="s">
        <v>98</v>
      </c>
    </row>
    <row r="47" spans="1:4" x14ac:dyDescent="0.2">
      <c r="A47" s="70" t="s">
        <v>99</v>
      </c>
      <c r="B47" s="83" t="s">
        <v>143</v>
      </c>
      <c r="C47" s="93">
        <v>4.1666666666666666E-3</v>
      </c>
      <c r="D47" s="114">
        <f t="shared" ref="D47:D52" si="1">C47*$D$7</f>
        <v>0</v>
      </c>
    </row>
    <row r="48" spans="1:4" x14ac:dyDescent="0.2">
      <c r="A48" s="70" t="s">
        <v>107</v>
      </c>
      <c r="B48" s="83" t="s">
        <v>144</v>
      </c>
      <c r="C48" s="93">
        <v>3.3333333333333332E-4</v>
      </c>
      <c r="D48" s="114">
        <f t="shared" si="1"/>
        <v>0</v>
      </c>
    </row>
    <row r="49" spans="1:4" x14ac:dyDescent="0.2">
      <c r="A49" s="77" t="s">
        <v>114</v>
      </c>
      <c r="B49" s="78" t="s">
        <v>145</v>
      </c>
      <c r="C49" s="93">
        <v>3.4399999999999993E-2</v>
      </c>
      <c r="D49" s="114">
        <f t="shared" si="1"/>
        <v>0</v>
      </c>
    </row>
    <row r="50" spans="1:4" x14ac:dyDescent="0.2">
      <c r="A50" s="70" t="s">
        <v>116</v>
      </c>
      <c r="B50" s="83" t="s">
        <v>146</v>
      </c>
      <c r="C50" s="93">
        <v>1.2444444444444444E-2</v>
      </c>
      <c r="D50" s="114">
        <f t="shared" si="1"/>
        <v>0</v>
      </c>
    </row>
    <row r="51" spans="1:4" x14ac:dyDescent="0.2">
      <c r="A51" s="70" t="s">
        <v>118</v>
      </c>
      <c r="B51" s="83" t="s">
        <v>147</v>
      </c>
      <c r="C51" s="93">
        <v>4.5631999999999999E-3</v>
      </c>
      <c r="D51" s="114">
        <f t="shared" si="1"/>
        <v>0</v>
      </c>
    </row>
    <row r="52" spans="1:4" x14ac:dyDescent="0.2">
      <c r="A52" s="70" t="s">
        <v>120</v>
      </c>
      <c r="B52" s="83" t="s">
        <v>148</v>
      </c>
      <c r="C52" s="93">
        <v>3.9680000000000005E-4</v>
      </c>
      <c r="D52" s="114">
        <f t="shared" si="1"/>
        <v>0</v>
      </c>
    </row>
    <row r="53" spans="1:4" x14ac:dyDescent="0.2">
      <c r="A53" s="299" t="s">
        <v>149</v>
      </c>
      <c r="B53" s="300"/>
      <c r="C53" s="94">
        <f>SUM(C47:C52)</f>
        <v>5.6304444444444435E-2</v>
      </c>
      <c r="D53" s="88">
        <f>SUM(D47:D52)</f>
        <v>0</v>
      </c>
    </row>
    <row r="54" spans="1:4" x14ac:dyDescent="0.2">
      <c r="A54" s="73"/>
      <c r="B54" s="74"/>
      <c r="C54" s="95"/>
      <c r="D54" s="76"/>
    </row>
    <row r="55" spans="1:4" x14ac:dyDescent="0.2">
      <c r="A55" s="305" t="s">
        <v>150</v>
      </c>
      <c r="B55" s="306"/>
      <c r="C55" s="306"/>
      <c r="D55" s="307"/>
    </row>
    <row r="56" spans="1:4" x14ac:dyDescent="0.2">
      <c r="A56" s="112">
        <v>4</v>
      </c>
      <c r="B56" s="108" t="s">
        <v>97</v>
      </c>
      <c r="C56" s="125" t="s">
        <v>105</v>
      </c>
      <c r="D56" s="112" t="s">
        <v>98</v>
      </c>
    </row>
    <row r="57" spans="1:4" x14ac:dyDescent="0.2">
      <c r="A57" s="299" t="s">
        <v>151</v>
      </c>
      <c r="B57" s="300"/>
      <c r="C57" s="96">
        <v>0</v>
      </c>
      <c r="D57" s="126">
        <v>0</v>
      </c>
    </row>
    <row r="58" spans="1:4" x14ac:dyDescent="0.2">
      <c r="A58" s="73"/>
      <c r="B58" s="74"/>
      <c r="C58" s="95"/>
      <c r="D58" s="76"/>
    </row>
    <row r="59" spans="1:4" x14ac:dyDescent="0.2">
      <c r="A59" s="305" t="s">
        <v>152</v>
      </c>
      <c r="B59" s="306"/>
      <c r="C59" s="306"/>
      <c r="D59" s="307"/>
    </row>
    <row r="60" spans="1:4" x14ac:dyDescent="0.2">
      <c r="A60" s="112">
        <v>5</v>
      </c>
      <c r="B60" s="127" t="s">
        <v>97</v>
      </c>
      <c r="C60" s="128"/>
      <c r="D60" s="129" t="s">
        <v>98</v>
      </c>
    </row>
    <row r="61" spans="1:4" x14ac:dyDescent="0.2">
      <c r="A61" s="86" t="s">
        <v>153</v>
      </c>
      <c r="B61" s="110"/>
      <c r="C61" s="87"/>
      <c r="D61" s="130">
        <v>0</v>
      </c>
    </row>
    <row r="62" spans="1:4" x14ac:dyDescent="0.2">
      <c r="A62" s="73"/>
      <c r="B62" s="74"/>
      <c r="C62" s="97"/>
      <c r="D62" s="76"/>
    </row>
    <row r="63" spans="1:4" x14ac:dyDescent="0.2">
      <c r="A63" s="305" t="s">
        <v>154</v>
      </c>
      <c r="B63" s="306"/>
      <c r="C63" s="306"/>
      <c r="D63" s="307"/>
    </row>
    <row r="64" spans="1:4" x14ac:dyDescent="0.2">
      <c r="A64" s="112">
        <v>6</v>
      </c>
      <c r="B64" s="108" t="s">
        <v>97</v>
      </c>
      <c r="C64" s="131" t="s">
        <v>105</v>
      </c>
      <c r="D64" s="112" t="s">
        <v>98</v>
      </c>
    </row>
    <row r="65" spans="1:4" x14ac:dyDescent="0.2">
      <c r="A65" s="98" t="s">
        <v>99</v>
      </c>
      <c r="B65" s="99" t="s">
        <v>155</v>
      </c>
      <c r="C65" s="100">
        <v>0.05</v>
      </c>
      <c r="D65" s="88">
        <f>C65*$D$81</f>
        <v>62.042499999999997</v>
      </c>
    </row>
    <row r="66" spans="1:4" x14ac:dyDescent="0.2">
      <c r="A66" s="98" t="s">
        <v>107</v>
      </c>
      <c r="B66" s="99" t="s">
        <v>156</v>
      </c>
      <c r="C66" s="100">
        <v>0.1</v>
      </c>
      <c r="D66" s="88">
        <f>C66*($D$81+$D$65)</f>
        <v>130.28925000000001</v>
      </c>
    </row>
    <row r="67" spans="1:4" x14ac:dyDescent="0.2">
      <c r="A67" s="98" t="s">
        <v>114</v>
      </c>
      <c r="B67" s="99" t="s">
        <v>157</v>
      </c>
      <c r="C67" s="100">
        <v>9.2499999999999999E-2</v>
      </c>
      <c r="D67" s="88">
        <f>((D65+D66+D81)/(1-C67))-(D65+D66+D81)</f>
        <v>146.08188636363639</v>
      </c>
    </row>
    <row r="68" spans="1:4" x14ac:dyDescent="0.2">
      <c r="A68" s="77" t="s">
        <v>158</v>
      </c>
      <c r="B68" s="101" t="s">
        <v>159</v>
      </c>
      <c r="C68" s="93">
        <v>6.4999999999999997E-3</v>
      </c>
      <c r="D68" s="88">
        <f>C68*$D$83</f>
        <v>0</v>
      </c>
    </row>
    <row r="69" spans="1:4" x14ac:dyDescent="0.2">
      <c r="A69" s="77" t="s">
        <v>160</v>
      </c>
      <c r="B69" s="101" t="s">
        <v>161</v>
      </c>
      <c r="C69" s="93">
        <v>0.03</v>
      </c>
      <c r="D69" s="88">
        <f>C69*$D$83</f>
        <v>0</v>
      </c>
    </row>
    <row r="70" spans="1:4" x14ac:dyDescent="0.2">
      <c r="A70" s="70" t="s">
        <v>162</v>
      </c>
      <c r="B70" s="71" t="s">
        <v>163</v>
      </c>
      <c r="C70" s="93">
        <v>0.02</v>
      </c>
      <c r="D70" s="88">
        <f>C70*$D$83</f>
        <v>0</v>
      </c>
    </row>
    <row r="71" spans="1:4" x14ac:dyDescent="0.2">
      <c r="A71" s="70" t="s">
        <v>164</v>
      </c>
      <c r="B71" s="102" t="s">
        <v>165</v>
      </c>
      <c r="C71" s="93">
        <v>3.5999999999999997E-2</v>
      </c>
      <c r="D71" s="88">
        <f>C71*$D$83</f>
        <v>0</v>
      </c>
    </row>
    <row r="72" spans="1:4" x14ac:dyDescent="0.2">
      <c r="A72" s="299" t="s">
        <v>166</v>
      </c>
      <c r="B72" s="300"/>
      <c r="C72" s="96">
        <f>SUM(C65:C67)</f>
        <v>0.24250000000000002</v>
      </c>
      <c r="D72" s="88">
        <f>SUM(D65:D67)</f>
        <v>338.41363636363639</v>
      </c>
    </row>
    <row r="73" spans="1:4" x14ac:dyDescent="0.2">
      <c r="A73" s="73"/>
      <c r="B73" s="74"/>
      <c r="C73" s="75"/>
      <c r="D73" s="76"/>
    </row>
    <row r="74" spans="1:4" x14ac:dyDescent="0.2">
      <c r="A74" s="301" t="s">
        <v>167</v>
      </c>
      <c r="B74" s="302"/>
      <c r="C74" s="302"/>
      <c r="D74" s="303"/>
    </row>
    <row r="75" spans="1:4" x14ac:dyDescent="0.2">
      <c r="A75" s="116" t="s">
        <v>168</v>
      </c>
      <c r="B75" s="132"/>
      <c r="C75" s="133"/>
      <c r="D75" s="112" t="s">
        <v>98</v>
      </c>
    </row>
    <row r="76" spans="1:4" x14ac:dyDescent="0.2">
      <c r="A76" s="70">
        <v>1</v>
      </c>
      <c r="B76" s="103" t="s">
        <v>169</v>
      </c>
      <c r="C76" s="104"/>
      <c r="D76" s="85">
        <f>D7</f>
        <v>0</v>
      </c>
    </row>
    <row r="77" spans="1:4" x14ac:dyDescent="0.2">
      <c r="A77" s="70">
        <v>2</v>
      </c>
      <c r="B77" s="103" t="s">
        <v>170</v>
      </c>
      <c r="C77" s="104"/>
      <c r="D77" s="85">
        <f>D43</f>
        <v>1240.8499999999999</v>
      </c>
    </row>
    <row r="78" spans="1:4" x14ac:dyDescent="0.2">
      <c r="A78" s="70">
        <v>3</v>
      </c>
      <c r="B78" s="103" t="s">
        <v>171</v>
      </c>
      <c r="C78" s="104"/>
      <c r="D78" s="85">
        <f>D53</f>
        <v>0</v>
      </c>
    </row>
    <row r="79" spans="1:4" x14ac:dyDescent="0.2">
      <c r="A79" s="70">
        <v>4</v>
      </c>
      <c r="B79" s="103" t="s">
        <v>172</v>
      </c>
      <c r="C79" s="104"/>
      <c r="D79" s="85">
        <v>0</v>
      </c>
    </row>
    <row r="80" spans="1:4" x14ac:dyDescent="0.2">
      <c r="A80" s="70">
        <v>5</v>
      </c>
      <c r="B80" s="103" t="s">
        <v>173</v>
      </c>
      <c r="C80" s="104"/>
      <c r="D80" s="85">
        <v>0</v>
      </c>
    </row>
    <row r="81" spans="1:4" x14ac:dyDescent="0.2">
      <c r="A81" s="134" t="s">
        <v>174</v>
      </c>
      <c r="B81" s="110"/>
      <c r="C81" s="111"/>
      <c r="D81" s="88">
        <f>SUM(D76:D80)</f>
        <v>1240.8499999999999</v>
      </c>
    </row>
    <row r="82" spans="1:4" x14ac:dyDescent="0.2">
      <c r="A82" s="70">
        <v>6</v>
      </c>
      <c r="B82" s="103" t="s">
        <v>175</v>
      </c>
      <c r="C82" s="104"/>
      <c r="D82" s="85">
        <f>D72</f>
        <v>338.41363636363639</v>
      </c>
    </row>
    <row r="83" spans="1:4" x14ac:dyDescent="0.2">
      <c r="A83" s="299" t="s">
        <v>176</v>
      </c>
      <c r="B83" s="304"/>
      <c r="C83" s="300"/>
      <c r="D83" s="135">
        <f>IF(D7=0,0,SUM(D81:D82))</f>
        <v>0</v>
      </c>
    </row>
    <row r="84" spans="1:4" x14ac:dyDescent="0.2">
      <c r="C84" s="105" t="s">
        <v>177</v>
      </c>
      <c r="D84" s="106" t="e">
        <f>ROUNDUP(D83/D76,2)</f>
        <v>#DIV/0!</v>
      </c>
    </row>
    <row r="85" spans="1:4" x14ac:dyDescent="0.2"/>
    <row r="86" spans="1:4" hidden="1" x14ac:dyDescent="0.2">
      <c r="D86" s="137"/>
    </row>
  </sheetData>
  <mergeCells count="22">
    <mergeCell ref="B29:C29"/>
    <mergeCell ref="A30:A32"/>
    <mergeCell ref="A63:D63"/>
    <mergeCell ref="A33:A35"/>
    <mergeCell ref="A72:B72"/>
    <mergeCell ref="A74:D74"/>
    <mergeCell ref="A83:C83"/>
    <mergeCell ref="A43:B43"/>
    <mergeCell ref="A45:D45"/>
    <mergeCell ref="A53:B53"/>
    <mergeCell ref="A55:D55"/>
    <mergeCell ref="A57:B57"/>
    <mergeCell ref="A59:D59"/>
    <mergeCell ref="A14:B14"/>
    <mergeCell ref="A16:D16"/>
    <mergeCell ref="A26:B26"/>
    <mergeCell ref="A28:D28"/>
    <mergeCell ref="A1:D1"/>
    <mergeCell ref="A3:D3"/>
    <mergeCell ref="A4:D4"/>
    <mergeCell ref="A9:D9"/>
    <mergeCell ref="A10:D10"/>
  </mergeCells>
  <conditionalFormatting sqref="B69">
    <cfRule type="expression" dxfId="2" priority="1">
      <formula>$D$81=0</formula>
    </cfRule>
  </conditionalFormatting>
  <pageMargins left="0.511811024" right="0.511811024" top="0.78740157499999996" bottom="0.78740157499999996" header="0.31496062000000002" footer="0.3149606200000000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93D224-563E-4BFA-9936-68DD559D6430}">
  <sheetPr>
    <tabColor rgb="FFFF0000"/>
  </sheetPr>
  <dimension ref="A1:D86"/>
  <sheetViews>
    <sheetView zoomScaleNormal="100" workbookViewId="0">
      <selection sqref="A1:D1"/>
    </sheetView>
  </sheetViews>
  <sheetFormatPr defaultColWidth="0" defaultRowHeight="12" zeroHeight="1" x14ac:dyDescent="0.2"/>
  <cols>
    <col min="1" max="1" width="5.85546875" style="89" customWidth="1"/>
    <col min="2" max="2" width="83.28515625" style="89" customWidth="1"/>
    <col min="3" max="3" width="12.42578125" style="89" customWidth="1"/>
    <col min="4" max="4" width="15.42578125" style="89" customWidth="1"/>
    <col min="5" max="5" width="9.140625" style="89" hidden="1" customWidth="1"/>
    <col min="6" max="16384" width="9.140625" style="89" hidden="1"/>
  </cols>
  <sheetData>
    <row r="1" spans="1:4" ht="18.75" thickBot="1" x14ac:dyDescent="0.25">
      <c r="A1" s="319" t="str">
        <f>Perfis!B34</f>
        <v>Analista de Métricas Pleno</v>
      </c>
      <c r="B1" s="294"/>
      <c r="C1" s="294"/>
      <c r="D1" s="295"/>
    </row>
    <row r="2" spans="1:4" x14ac:dyDescent="0.2">
      <c r="A2" s="136"/>
      <c r="B2" s="136"/>
      <c r="C2" s="136"/>
      <c r="D2" s="136"/>
    </row>
    <row r="3" spans="1:4" ht="18" x14ac:dyDescent="0.2">
      <c r="A3" s="313" t="s">
        <v>95</v>
      </c>
      <c r="B3" s="314"/>
      <c r="C3" s="314"/>
      <c r="D3" s="315"/>
    </row>
    <row r="4" spans="1:4" x14ac:dyDescent="0.2">
      <c r="A4" s="305" t="s">
        <v>96</v>
      </c>
      <c r="B4" s="306"/>
      <c r="C4" s="306"/>
      <c r="D4" s="307"/>
    </row>
    <row r="5" spans="1:4" x14ac:dyDescent="0.2">
      <c r="A5" s="107">
        <v>1</v>
      </c>
      <c r="B5" s="108" t="s">
        <v>97</v>
      </c>
      <c r="C5" s="109"/>
      <c r="D5" s="107" t="s">
        <v>98</v>
      </c>
    </row>
    <row r="6" spans="1:4" x14ac:dyDescent="0.2">
      <c r="A6" s="70" t="s">
        <v>99</v>
      </c>
      <c r="B6" s="71" t="s">
        <v>100</v>
      </c>
      <c r="C6" s="72">
        <v>1</v>
      </c>
      <c r="D6" s="85">
        <f>_xlfn.XLOOKUP(A1,Perfis!B3:B35,Perfis!C3:C35)</f>
        <v>0</v>
      </c>
    </row>
    <row r="7" spans="1:4" x14ac:dyDescent="0.2">
      <c r="A7" s="86" t="s">
        <v>101</v>
      </c>
      <c r="B7" s="110"/>
      <c r="C7" s="111"/>
      <c r="D7" s="88">
        <f>SUM(D6)</f>
        <v>0</v>
      </c>
    </row>
    <row r="8" spans="1:4" x14ac:dyDescent="0.2">
      <c r="A8" s="73"/>
      <c r="B8" s="74"/>
      <c r="C8" s="75"/>
      <c r="D8" s="76"/>
    </row>
    <row r="9" spans="1:4" x14ac:dyDescent="0.2">
      <c r="A9" s="305" t="s">
        <v>102</v>
      </c>
      <c r="B9" s="306"/>
      <c r="C9" s="306"/>
      <c r="D9" s="307"/>
    </row>
    <row r="10" spans="1:4" x14ac:dyDescent="0.2">
      <c r="A10" s="316" t="s">
        <v>103</v>
      </c>
      <c r="B10" s="317"/>
      <c r="C10" s="317"/>
      <c r="D10" s="318"/>
    </row>
    <row r="11" spans="1:4" x14ac:dyDescent="0.2">
      <c r="A11" s="112" t="s">
        <v>104</v>
      </c>
      <c r="B11" s="108" t="s">
        <v>97</v>
      </c>
      <c r="C11" s="113" t="s">
        <v>105</v>
      </c>
      <c r="D11" s="112" t="s">
        <v>98</v>
      </c>
    </row>
    <row r="12" spans="1:4" x14ac:dyDescent="0.2">
      <c r="A12" s="77" t="s">
        <v>99</v>
      </c>
      <c r="B12" s="78" t="s">
        <v>106</v>
      </c>
      <c r="C12" s="79">
        <v>8.3333333333333329E-2</v>
      </c>
      <c r="D12" s="114">
        <f>C12*$D$7</f>
        <v>0</v>
      </c>
    </row>
    <row r="13" spans="1:4" x14ac:dyDescent="0.2">
      <c r="A13" s="77" t="s">
        <v>107</v>
      </c>
      <c r="B13" s="78" t="s">
        <v>108</v>
      </c>
      <c r="C13" s="79">
        <v>7.7777777777777779E-2</v>
      </c>
      <c r="D13" s="114">
        <f>C13*$D$7</f>
        <v>0</v>
      </c>
    </row>
    <row r="14" spans="1:4" x14ac:dyDescent="0.2">
      <c r="A14" s="299" t="s">
        <v>109</v>
      </c>
      <c r="B14" s="300"/>
      <c r="C14" s="80">
        <f>SUM(C12:C13)</f>
        <v>0.16111111111111109</v>
      </c>
      <c r="D14" s="88">
        <f>SUM(D12:D13)</f>
        <v>0</v>
      </c>
    </row>
    <row r="15" spans="1:4" x14ac:dyDescent="0.2">
      <c r="A15" s="73"/>
      <c r="B15" s="74"/>
      <c r="C15" s="95"/>
      <c r="D15" s="76"/>
    </row>
    <row r="16" spans="1:4" x14ac:dyDescent="0.2">
      <c r="A16" s="316" t="s">
        <v>110</v>
      </c>
      <c r="B16" s="317"/>
      <c r="C16" s="317"/>
      <c r="D16" s="318"/>
    </row>
    <row r="17" spans="1:4" x14ac:dyDescent="0.2">
      <c r="A17" s="112" t="s">
        <v>111</v>
      </c>
      <c r="B17" s="108" t="s">
        <v>97</v>
      </c>
      <c r="C17" s="115" t="s">
        <v>105</v>
      </c>
      <c r="D17" s="112" t="s">
        <v>98</v>
      </c>
    </row>
    <row r="18" spans="1:4" x14ac:dyDescent="0.2">
      <c r="A18" s="77" t="s">
        <v>99</v>
      </c>
      <c r="B18" s="81" t="s">
        <v>112</v>
      </c>
      <c r="C18" s="79">
        <v>0.05</v>
      </c>
      <c r="D18" s="114">
        <f t="shared" ref="D18:D25" si="0">C18*($D$7+$D$14)</f>
        <v>0</v>
      </c>
    </row>
    <row r="19" spans="1:4" x14ac:dyDescent="0.2">
      <c r="A19" s="77" t="s">
        <v>107</v>
      </c>
      <c r="B19" s="82" t="s">
        <v>113</v>
      </c>
      <c r="C19" s="79">
        <v>2.5000000000000001E-2</v>
      </c>
      <c r="D19" s="114">
        <f t="shared" si="0"/>
        <v>0</v>
      </c>
    </row>
    <row r="20" spans="1:4" x14ac:dyDescent="0.2">
      <c r="A20" s="77" t="s">
        <v>114</v>
      </c>
      <c r="B20" s="82" t="s">
        <v>115</v>
      </c>
      <c r="C20" s="79">
        <v>0.03</v>
      </c>
      <c r="D20" s="114">
        <f t="shared" si="0"/>
        <v>0</v>
      </c>
    </row>
    <row r="21" spans="1:4" x14ac:dyDescent="0.2">
      <c r="A21" s="77" t="s">
        <v>116</v>
      </c>
      <c r="B21" s="82" t="s">
        <v>117</v>
      </c>
      <c r="C21" s="79">
        <v>1.4999999999999999E-2</v>
      </c>
      <c r="D21" s="114">
        <f t="shared" si="0"/>
        <v>0</v>
      </c>
    </row>
    <row r="22" spans="1:4" x14ac:dyDescent="0.2">
      <c r="A22" s="77" t="s">
        <v>118</v>
      </c>
      <c r="B22" s="82" t="s">
        <v>119</v>
      </c>
      <c r="C22" s="79">
        <v>0.01</v>
      </c>
      <c r="D22" s="114">
        <f t="shared" si="0"/>
        <v>0</v>
      </c>
    </row>
    <row r="23" spans="1:4" x14ac:dyDescent="0.2">
      <c r="A23" s="77" t="s">
        <v>120</v>
      </c>
      <c r="B23" s="78" t="s">
        <v>121</v>
      </c>
      <c r="C23" s="79">
        <v>6.0000000000000001E-3</v>
      </c>
      <c r="D23" s="114">
        <f t="shared" si="0"/>
        <v>0</v>
      </c>
    </row>
    <row r="24" spans="1:4" x14ac:dyDescent="0.2">
      <c r="A24" s="77" t="s">
        <v>122</v>
      </c>
      <c r="B24" s="82" t="s">
        <v>123</v>
      </c>
      <c r="C24" s="79">
        <v>2E-3</v>
      </c>
      <c r="D24" s="114">
        <f t="shared" si="0"/>
        <v>0</v>
      </c>
    </row>
    <row r="25" spans="1:4" x14ac:dyDescent="0.2">
      <c r="A25" s="77" t="s">
        <v>124</v>
      </c>
      <c r="B25" s="81" t="s">
        <v>125</v>
      </c>
      <c r="C25" s="79">
        <v>0.08</v>
      </c>
      <c r="D25" s="114">
        <f t="shared" si="0"/>
        <v>0</v>
      </c>
    </row>
    <row r="26" spans="1:4" x14ac:dyDescent="0.2">
      <c r="A26" s="308" t="s">
        <v>126</v>
      </c>
      <c r="B26" s="309"/>
      <c r="C26" s="117">
        <f>SUM(C18:C25)</f>
        <v>0.21800000000000003</v>
      </c>
      <c r="D26" s="118">
        <f>SUM(D18:D25)</f>
        <v>0</v>
      </c>
    </row>
    <row r="27" spans="1:4" x14ac:dyDescent="0.2">
      <c r="A27" s="73"/>
      <c r="B27" s="74"/>
      <c r="C27" s="119"/>
      <c r="D27" s="76"/>
    </row>
    <row r="28" spans="1:4" x14ac:dyDescent="0.2">
      <c r="A28" s="316" t="s">
        <v>127</v>
      </c>
      <c r="B28" s="317"/>
      <c r="C28" s="317"/>
      <c r="D28" s="318"/>
    </row>
    <row r="29" spans="1:4" x14ac:dyDescent="0.2">
      <c r="A29" s="112" t="s">
        <v>128</v>
      </c>
      <c r="B29" s="316" t="s">
        <v>97</v>
      </c>
      <c r="C29" s="318"/>
      <c r="D29" s="112" t="s">
        <v>98</v>
      </c>
    </row>
    <row r="30" spans="1:4" x14ac:dyDescent="0.2">
      <c r="A30" s="296" t="s">
        <v>99</v>
      </c>
      <c r="B30" s="83" t="s">
        <v>129</v>
      </c>
      <c r="C30" s="84"/>
      <c r="D30" s="85">
        <f>COMPOSICAO!D20*2*22</f>
        <v>242</v>
      </c>
    </row>
    <row r="31" spans="1:4" x14ac:dyDescent="0.2">
      <c r="A31" s="297"/>
      <c r="B31" s="83" t="s">
        <v>130</v>
      </c>
      <c r="C31" s="84"/>
      <c r="D31" s="85">
        <f>D6*COMPOSICAO!D21</f>
        <v>0</v>
      </c>
    </row>
    <row r="32" spans="1:4" x14ac:dyDescent="0.2">
      <c r="A32" s="298"/>
      <c r="B32" s="86" t="s">
        <v>131</v>
      </c>
      <c r="C32" s="87"/>
      <c r="D32" s="88">
        <f>IF(D30-D31&gt;0,D30-D31,0)</f>
        <v>242</v>
      </c>
    </row>
    <row r="33" spans="1:4" x14ac:dyDescent="0.2">
      <c r="A33" s="296" t="s">
        <v>107</v>
      </c>
      <c r="B33" s="83" t="s">
        <v>132</v>
      </c>
      <c r="C33" s="120"/>
      <c r="D33" s="85">
        <f>COMPOSICAO!D23*22</f>
        <v>814</v>
      </c>
    </row>
    <row r="34" spans="1:4" x14ac:dyDescent="0.2">
      <c r="A34" s="297"/>
      <c r="B34" s="83" t="s">
        <v>133</v>
      </c>
      <c r="C34" s="90">
        <v>0</v>
      </c>
      <c r="D34" s="85">
        <f>D33*C34</f>
        <v>0</v>
      </c>
    </row>
    <row r="35" spans="1:4" x14ac:dyDescent="0.2">
      <c r="A35" s="298"/>
      <c r="B35" s="86" t="s">
        <v>134</v>
      </c>
      <c r="C35" s="91"/>
      <c r="D35" s="88">
        <f>D33-D34</f>
        <v>814</v>
      </c>
    </row>
    <row r="36" spans="1:4" x14ac:dyDescent="0.2">
      <c r="A36" s="70" t="s">
        <v>114</v>
      </c>
      <c r="B36" s="83" t="s">
        <v>135</v>
      </c>
      <c r="C36" s="84"/>
      <c r="D36" s="92">
        <f>COMPOSICAO!D31</f>
        <v>184.85</v>
      </c>
    </row>
    <row r="37" spans="1:4" x14ac:dyDescent="0.2">
      <c r="A37" s="86" t="s">
        <v>136</v>
      </c>
      <c r="B37" s="110"/>
      <c r="C37" s="111"/>
      <c r="D37" s="88">
        <f>SUM(D32,D35,D36)</f>
        <v>1240.8499999999999</v>
      </c>
    </row>
    <row r="38" spans="1:4" x14ac:dyDescent="0.2">
      <c r="A38" s="73"/>
      <c r="B38" s="74"/>
      <c r="C38" s="75"/>
      <c r="D38" s="76"/>
    </row>
    <row r="39" spans="1:4" x14ac:dyDescent="0.2">
      <c r="A39" s="112">
        <v>2</v>
      </c>
      <c r="B39" s="121" t="s">
        <v>137</v>
      </c>
      <c r="C39" s="122"/>
      <c r="D39" s="112" t="s">
        <v>98</v>
      </c>
    </row>
    <row r="40" spans="1:4" x14ac:dyDescent="0.2">
      <c r="A40" s="70" t="s">
        <v>104</v>
      </c>
      <c r="B40" s="83" t="s">
        <v>138</v>
      </c>
      <c r="C40" s="123"/>
      <c r="D40" s="85">
        <f>D14</f>
        <v>0</v>
      </c>
    </row>
    <row r="41" spans="1:4" x14ac:dyDescent="0.2">
      <c r="A41" s="70" t="s">
        <v>111</v>
      </c>
      <c r="B41" s="83" t="s">
        <v>139</v>
      </c>
      <c r="C41" s="123"/>
      <c r="D41" s="85">
        <f>D26</f>
        <v>0</v>
      </c>
    </row>
    <row r="42" spans="1:4" x14ac:dyDescent="0.2">
      <c r="A42" s="70" t="s">
        <v>128</v>
      </c>
      <c r="B42" s="83" t="s">
        <v>140</v>
      </c>
      <c r="C42" s="123"/>
      <c r="D42" s="85">
        <f>D37</f>
        <v>1240.8499999999999</v>
      </c>
    </row>
    <row r="43" spans="1:4" x14ac:dyDescent="0.2">
      <c r="A43" s="299" t="s">
        <v>141</v>
      </c>
      <c r="B43" s="304"/>
      <c r="C43" s="124"/>
      <c r="D43" s="88">
        <f>SUM(D40:D42)</f>
        <v>1240.8499999999999</v>
      </c>
    </row>
    <row r="44" spans="1:4" x14ac:dyDescent="0.2">
      <c r="A44" s="73"/>
      <c r="B44" s="74"/>
      <c r="C44" s="75"/>
      <c r="D44" s="76"/>
    </row>
    <row r="45" spans="1:4" x14ac:dyDescent="0.2">
      <c r="A45" s="305" t="s">
        <v>142</v>
      </c>
      <c r="B45" s="306"/>
      <c r="C45" s="306"/>
      <c r="D45" s="307"/>
    </row>
    <row r="46" spans="1:4" x14ac:dyDescent="0.2">
      <c r="A46" s="112">
        <v>3</v>
      </c>
      <c r="B46" s="108" t="s">
        <v>97</v>
      </c>
      <c r="C46" s="125" t="s">
        <v>105</v>
      </c>
      <c r="D46" s="112" t="s">
        <v>98</v>
      </c>
    </row>
    <row r="47" spans="1:4" x14ac:dyDescent="0.2">
      <c r="A47" s="70" t="s">
        <v>99</v>
      </c>
      <c r="B47" s="83" t="s">
        <v>143</v>
      </c>
      <c r="C47" s="93">
        <v>4.1666666666666666E-3</v>
      </c>
      <c r="D47" s="114">
        <f t="shared" ref="D47:D52" si="1">C47*$D$7</f>
        <v>0</v>
      </c>
    </row>
    <row r="48" spans="1:4" x14ac:dyDescent="0.2">
      <c r="A48" s="70" t="s">
        <v>107</v>
      </c>
      <c r="B48" s="83" t="s">
        <v>144</v>
      </c>
      <c r="C48" s="93">
        <v>3.3333333333333332E-4</v>
      </c>
      <c r="D48" s="114">
        <f t="shared" si="1"/>
        <v>0</v>
      </c>
    </row>
    <row r="49" spans="1:4" x14ac:dyDescent="0.2">
      <c r="A49" s="77" t="s">
        <v>114</v>
      </c>
      <c r="B49" s="78" t="s">
        <v>145</v>
      </c>
      <c r="C49" s="93">
        <v>3.4399999999999993E-2</v>
      </c>
      <c r="D49" s="114">
        <f t="shared" si="1"/>
        <v>0</v>
      </c>
    </row>
    <row r="50" spans="1:4" x14ac:dyDescent="0.2">
      <c r="A50" s="70" t="s">
        <v>116</v>
      </c>
      <c r="B50" s="83" t="s">
        <v>146</v>
      </c>
      <c r="C50" s="93">
        <v>1.2444444444444444E-2</v>
      </c>
      <c r="D50" s="114">
        <f t="shared" si="1"/>
        <v>0</v>
      </c>
    </row>
    <row r="51" spans="1:4" x14ac:dyDescent="0.2">
      <c r="A51" s="70" t="s">
        <v>118</v>
      </c>
      <c r="B51" s="83" t="s">
        <v>147</v>
      </c>
      <c r="C51" s="93">
        <v>4.5631999999999999E-3</v>
      </c>
      <c r="D51" s="114">
        <f t="shared" si="1"/>
        <v>0</v>
      </c>
    </row>
    <row r="52" spans="1:4" x14ac:dyDescent="0.2">
      <c r="A52" s="70" t="s">
        <v>120</v>
      </c>
      <c r="B52" s="83" t="s">
        <v>148</v>
      </c>
      <c r="C52" s="93">
        <v>3.9680000000000005E-4</v>
      </c>
      <c r="D52" s="114">
        <f t="shared" si="1"/>
        <v>0</v>
      </c>
    </row>
    <row r="53" spans="1:4" x14ac:dyDescent="0.2">
      <c r="A53" s="299" t="s">
        <v>149</v>
      </c>
      <c r="B53" s="300"/>
      <c r="C53" s="94">
        <f>SUM(C47:C52)</f>
        <v>5.6304444444444435E-2</v>
      </c>
      <c r="D53" s="88">
        <f>SUM(D47:D52)</f>
        <v>0</v>
      </c>
    </row>
    <row r="54" spans="1:4" x14ac:dyDescent="0.2">
      <c r="A54" s="73"/>
      <c r="B54" s="74"/>
      <c r="C54" s="95"/>
      <c r="D54" s="76"/>
    </row>
    <row r="55" spans="1:4" x14ac:dyDescent="0.2">
      <c r="A55" s="305" t="s">
        <v>150</v>
      </c>
      <c r="B55" s="306"/>
      <c r="C55" s="306"/>
      <c r="D55" s="307"/>
    </row>
    <row r="56" spans="1:4" x14ac:dyDescent="0.2">
      <c r="A56" s="112">
        <v>4</v>
      </c>
      <c r="B56" s="108" t="s">
        <v>97</v>
      </c>
      <c r="C56" s="125" t="s">
        <v>105</v>
      </c>
      <c r="D56" s="112" t="s">
        <v>98</v>
      </c>
    </row>
    <row r="57" spans="1:4" x14ac:dyDescent="0.2">
      <c r="A57" s="299" t="s">
        <v>151</v>
      </c>
      <c r="B57" s="300"/>
      <c r="C57" s="96">
        <v>0</v>
      </c>
      <c r="D57" s="126">
        <v>0</v>
      </c>
    </row>
    <row r="58" spans="1:4" x14ac:dyDescent="0.2">
      <c r="A58" s="73"/>
      <c r="B58" s="74"/>
      <c r="C58" s="95"/>
      <c r="D58" s="76"/>
    </row>
    <row r="59" spans="1:4" x14ac:dyDescent="0.2">
      <c r="A59" s="305" t="s">
        <v>152</v>
      </c>
      <c r="B59" s="306"/>
      <c r="C59" s="306"/>
      <c r="D59" s="307"/>
    </row>
    <row r="60" spans="1:4" x14ac:dyDescent="0.2">
      <c r="A60" s="112">
        <v>5</v>
      </c>
      <c r="B60" s="127" t="s">
        <v>97</v>
      </c>
      <c r="C60" s="128"/>
      <c r="D60" s="129" t="s">
        <v>98</v>
      </c>
    </row>
    <row r="61" spans="1:4" x14ac:dyDescent="0.2">
      <c r="A61" s="86" t="s">
        <v>153</v>
      </c>
      <c r="B61" s="110"/>
      <c r="C61" s="87"/>
      <c r="D61" s="130">
        <v>0</v>
      </c>
    </row>
    <row r="62" spans="1:4" x14ac:dyDescent="0.2">
      <c r="A62" s="73"/>
      <c r="B62" s="74"/>
      <c r="C62" s="97"/>
      <c r="D62" s="76"/>
    </row>
    <row r="63" spans="1:4" x14ac:dyDescent="0.2">
      <c r="A63" s="305" t="s">
        <v>154</v>
      </c>
      <c r="B63" s="306"/>
      <c r="C63" s="306"/>
      <c r="D63" s="307"/>
    </row>
    <row r="64" spans="1:4" x14ac:dyDescent="0.2">
      <c r="A64" s="112">
        <v>6</v>
      </c>
      <c r="B64" s="108" t="s">
        <v>97</v>
      </c>
      <c r="C64" s="131" t="s">
        <v>105</v>
      </c>
      <c r="D64" s="112" t="s">
        <v>98</v>
      </c>
    </row>
    <row r="65" spans="1:4" x14ac:dyDescent="0.2">
      <c r="A65" s="98" t="s">
        <v>99</v>
      </c>
      <c r="B65" s="99" t="s">
        <v>155</v>
      </c>
      <c r="C65" s="100">
        <v>0.05</v>
      </c>
      <c r="D65" s="88">
        <f>C65*$D$81</f>
        <v>62.042499999999997</v>
      </c>
    </row>
    <row r="66" spans="1:4" x14ac:dyDescent="0.2">
      <c r="A66" s="98" t="s">
        <v>107</v>
      </c>
      <c r="B66" s="99" t="s">
        <v>156</v>
      </c>
      <c r="C66" s="100">
        <v>0.1</v>
      </c>
      <c r="D66" s="88">
        <f>C66*($D$81+$D$65)</f>
        <v>130.28925000000001</v>
      </c>
    </row>
    <row r="67" spans="1:4" x14ac:dyDescent="0.2">
      <c r="A67" s="98" t="s">
        <v>114</v>
      </c>
      <c r="B67" s="99" t="s">
        <v>157</v>
      </c>
      <c r="C67" s="100">
        <v>9.2499999999999999E-2</v>
      </c>
      <c r="D67" s="88">
        <f>((D65+D66+D81)/(1-C67))-(D65+D66+D81)</f>
        <v>146.08188636363639</v>
      </c>
    </row>
    <row r="68" spans="1:4" x14ac:dyDescent="0.2">
      <c r="A68" s="77" t="s">
        <v>158</v>
      </c>
      <c r="B68" s="101" t="s">
        <v>159</v>
      </c>
      <c r="C68" s="93">
        <v>6.4999999999999997E-3</v>
      </c>
      <c r="D68" s="88">
        <f>C68*$D$83</f>
        <v>0</v>
      </c>
    </row>
    <row r="69" spans="1:4" x14ac:dyDescent="0.2">
      <c r="A69" s="77" t="s">
        <v>160</v>
      </c>
      <c r="B69" s="101" t="s">
        <v>161</v>
      </c>
      <c r="C69" s="93">
        <v>0.03</v>
      </c>
      <c r="D69" s="88">
        <f>C69*$D$83</f>
        <v>0</v>
      </c>
    </row>
    <row r="70" spans="1:4" x14ac:dyDescent="0.2">
      <c r="A70" s="70" t="s">
        <v>162</v>
      </c>
      <c r="B70" s="71" t="s">
        <v>163</v>
      </c>
      <c r="C70" s="93">
        <v>0.02</v>
      </c>
      <c r="D70" s="88">
        <f>C70*$D$83</f>
        <v>0</v>
      </c>
    </row>
    <row r="71" spans="1:4" x14ac:dyDescent="0.2">
      <c r="A71" s="70" t="s">
        <v>164</v>
      </c>
      <c r="B71" s="102" t="s">
        <v>165</v>
      </c>
      <c r="C71" s="93">
        <v>3.5999999999999997E-2</v>
      </c>
      <c r="D71" s="88">
        <f>C71*$D$83</f>
        <v>0</v>
      </c>
    </row>
    <row r="72" spans="1:4" x14ac:dyDescent="0.2">
      <c r="A72" s="299" t="s">
        <v>166</v>
      </c>
      <c r="B72" s="300"/>
      <c r="C72" s="96">
        <f>SUM(C65:C67)</f>
        <v>0.24250000000000002</v>
      </c>
      <c r="D72" s="88">
        <f>SUM(D65:D67)</f>
        <v>338.41363636363639</v>
      </c>
    </row>
    <row r="73" spans="1:4" x14ac:dyDescent="0.2">
      <c r="A73" s="73"/>
      <c r="B73" s="74"/>
      <c r="C73" s="75"/>
      <c r="D73" s="76"/>
    </row>
    <row r="74" spans="1:4" x14ac:dyDescent="0.2">
      <c r="A74" s="301" t="s">
        <v>167</v>
      </c>
      <c r="B74" s="302"/>
      <c r="C74" s="302"/>
      <c r="D74" s="303"/>
    </row>
    <row r="75" spans="1:4" x14ac:dyDescent="0.2">
      <c r="A75" s="116" t="s">
        <v>168</v>
      </c>
      <c r="B75" s="132"/>
      <c r="C75" s="133"/>
      <c r="D75" s="112" t="s">
        <v>98</v>
      </c>
    </row>
    <row r="76" spans="1:4" x14ac:dyDescent="0.2">
      <c r="A76" s="70">
        <v>1</v>
      </c>
      <c r="B76" s="103" t="s">
        <v>169</v>
      </c>
      <c r="C76" s="104"/>
      <c r="D76" s="85">
        <f>D7</f>
        <v>0</v>
      </c>
    </row>
    <row r="77" spans="1:4" x14ac:dyDescent="0.2">
      <c r="A77" s="70">
        <v>2</v>
      </c>
      <c r="B77" s="103" t="s">
        <v>170</v>
      </c>
      <c r="C77" s="104"/>
      <c r="D77" s="85">
        <f>D43</f>
        <v>1240.8499999999999</v>
      </c>
    </row>
    <row r="78" spans="1:4" x14ac:dyDescent="0.2">
      <c r="A78" s="70">
        <v>3</v>
      </c>
      <c r="B78" s="103" t="s">
        <v>171</v>
      </c>
      <c r="C78" s="104"/>
      <c r="D78" s="85">
        <f>D53</f>
        <v>0</v>
      </c>
    </row>
    <row r="79" spans="1:4" x14ac:dyDescent="0.2">
      <c r="A79" s="70">
        <v>4</v>
      </c>
      <c r="B79" s="103" t="s">
        <v>172</v>
      </c>
      <c r="C79" s="104"/>
      <c r="D79" s="85">
        <v>0</v>
      </c>
    </row>
    <row r="80" spans="1:4" x14ac:dyDescent="0.2">
      <c r="A80" s="70">
        <v>5</v>
      </c>
      <c r="B80" s="103" t="s">
        <v>173</v>
      </c>
      <c r="C80" s="104"/>
      <c r="D80" s="85">
        <v>0</v>
      </c>
    </row>
    <row r="81" spans="1:4" x14ac:dyDescent="0.2">
      <c r="A81" s="134" t="s">
        <v>174</v>
      </c>
      <c r="B81" s="110"/>
      <c r="C81" s="111"/>
      <c r="D81" s="88">
        <f>SUM(D76:D80)</f>
        <v>1240.8499999999999</v>
      </c>
    </row>
    <row r="82" spans="1:4" x14ac:dyDescent="0.2">
      <c r="A82" s="70">
        <v>6</v>
      </c>
      <c r="B82" s="103" t="s">
        <v>175</v>
      </c>
      <c r="C82" s="104"/>
      <c r="D82" s="85">
        <f>D72</f>
        <v>338.41363636363639</v>
      </c>
    </row>
    <row r="83" spans="1:4" x14ac:dyDescent="0.2">
      <c r="A83" s="299" t="s">
        <v>176</v>
      </c>
      <c r="B83" s="304"/>
      <c r="C83" s="300"/>
      <c r="D83" s="135">
        <f>IF(D7=0,0,SUM(D81:D82))</f>
        <v>0</v>
      </c>
    </row>
    <row r="84" spans="1:4" x14ac:dyDescent="0.2">
      <c r="C84" s="105" t="s">
        <v>177</v>
      </c>
      <c r="D84" s="106" t="e">
        <f>ROUNDUP(D83/D76,2)</f>
        <v>#DIV/0!</v>
      </c>
    </row>
    <row r="85" spans="1:4" x14ac:dyDescent="0.2"/>
    <row r="86" spans="1:4" hidden="1" x14ac:dyDescent="0.2">
      <c r="D86" s="137"/>
    </row>
  </sheetData>
  <mergeCells count="22">
    <mergeCell ref="B29:C29"/>
    <mergeCell ref="A30:A32"/>
    <mergeCell ref="A63:D63"/>
    <mergeCell ref="A33:A35"/>
    <mergeCell ref="A72:B72"/>
    <mergeCell ref="A74:D74"/>
    <mergeCell ref="A83:C83"/>
    <mergeCell ref="A43:B43"/>
    <mergeCell ref="A45:D45"/>
    <mergeCell ref="A53:B53"/>
    <mergeCell ref="A55:D55"/>
    <mergeCell ref="A57:B57"/>
    <mergeCell ref="A59:D59"/>
    <mergeCell ref="A14:B14"/>
    <mergeCell ref="A16:D16"/>
    <mergeCell ref="A26:B26"/>
    <mergeCell ref="A28:D28"/>
    <mergeCell ref="A1:D1"/>
    <mergeCell ref="A3:D3"/>
    <mergeCell ref="A4:D4"/>
    <mergeCell ref="A9:D9"/>
    <mergeCell ref="A10:D10"/>
  </mergeCells>
  <conditionalFormatting sqref="B69">
    <cfRule type="expression" dxfId="1" priority="1">
      <formula>$D$81=0</formula>
    </cfRule>
  </conditionalFormatting>
  <pageMargins left="0.511811024" right="0.511811024" top="0.78740157499999996" bottom="0.78740157499999996" header="0.31496062000000002" footer="0.3149606200000000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D47C52-0F93-49C1-B76C-29AAF4C35903}">
  <sheetPr>
    <tabColor theme="7" tint="0.79998168889431442"/>
  </sheetPr>
  <dimension ref="A1:AA212"/>
  <sheetViews>
    <sheetView workbookViewId="0">
      <selection activeCell="B2" sqref="B2:C19"/>
    </sheetView>
  </sheetViews>
  <sheetFormatPr defaultColWidth="14.42578125" defaultRowHeight="15" x14ac:dyDescent="0.25"/>
  <cols>
    <col min="1" max="1" width="1.140625" customWidth="1"/>
    <col min="2" max="2" width="45.140625" customWidth="1"/>
    <col min="3" max="3" width="53.7109375" customWidth="1"/>
    <col min="4" max="4" width="12.140625" customWidth="1"/>
    <col min="5" max="5" width="44.7109375" bestFit="1" customWidth="1"/>
    <col min="6" max="6" width="12.140625" customWidth="1"/>
    <col min="7" max="7" width="9.140625" customWidth="1"/>
    <col min="8" max="8" width="14.85546875" customWidth="1"/>
    <col min="9" max="9" width="9.140625" customWidth="1"/>
    <col min="10" max="10" width="12" customWidth="1"/>
    <col min="11" max="11" width="13.140625" customWidth="1"/>
    <col min="12" max="12" width="18.7109375" customWidth="1"/>
    <col min="13" max="13" width="8.7109375" customWidth="1"/>
    <col min="14" max="14" width="14.7109375" customWidth="1"/>
    <col min="15" max="27" width="8.7109375" customWidth="1"/>
  </cols>
  <sheetData>
    <row r="1" spans="1:18" ht="6.6" customHeight="1" x14ac:dyDescent="0.25"/>
    <row r="2" spans="1:18" ht="18.600000000000001" customHeight="1" x14ac:dyDescent="0.25">
      <c r="B2" s="261" t="s">
        <v>34</v>
      </c>
      <c r="C2" s="262"/>
      <c r="D2" s="1"/>
      <c r="E2" s="1"/>
      <c r="F2" s="1"/>
      <c r="G2" s="1"/>
      <c r="H2" s="1"/>
      <c r="I2" s="1"/>
      <c r="J2" s="1"/>
      <c r="K2" s="1"/>
      <c r="L2" s="1"/>
      <c r="M2" s="1"/>
      <c r="N2" s="1"/>
      <c r="O2" s="1"/>
      <c r="P2" s="1"/>
      <c r="Q2" s="1"/>
      <c r="R2" s="1"/>
    </row>
    <row r="3" spans="1:18" x14ac:dyDescent="0.25">
      <c r="B3" s="23"/>
      <c r="C3" s="23"/>
      <c r="D3" s="1"/>
      <c r="E3" s="1"/>
      <c r="F3" s="1"/>
      <c r="G3" s="1"/>
      <c r="H3" s="1"/>
      <c r="I3" s="1"/>
      <c r="J3" s="1"/>
      <c r="K3" s="1"/>
      <c r="L3" s="1"/>
      <c r="M3" s="1"/>
      <c r="N3" s="1"/>
      <c r="O3" s="1"/>
      <c r="P3" s="1"/>
      <c r="Q3" s="1"/>
      <c r="R3" s="1"/>
    </row>
    <row r="4" spans="1:18" ht="45" customHeight="1" x14ac:dyDescent="0.25">
      <c r="B4" s="36" t="s">
        <v>35</v>
      </c>
      <c r="C4" s="37" t="s">
        <v>300</v>
      </c>
      <c r="D4" s="1"/>
      <c r="E4" s="1"/>
      <c r="F4" s="1"/>
      <c r="G4" s="1"/>
      <c r="H4" s="1"/>
      <c r="I4" s="1"/>
      <c r="J4" s="1"/>
      <c r="K4" s="1"/>
      <c r="L4" s="1"/>
      <c r="M4" s="1"/>
      <c r="N4" s="1"/>
      <c r="O4" s="1"/>
      <c r="P4" s="1"/>
      <c r="Q4" s="1"/>
      <c r="R4" s="1"/>
    </row>
    <row r="5" spans="1:18" ht="22.9" customHeight="1" x14ac:dyDescent="0.25">
      <c r="B5" s="32" t="s">
        <v>36</v>
      </c>
      <c r="C5" s="42" t="str">
        <f>'Dados da Empresa'!C4</f>
        <v xml:space="preserve"> </v>
      </c>
      <c r="D5" s="1"/>
      <c r="F5" s="1"/>
      <c r="G5" s="1"/>
      <c r="H5" s="1"/>
      <c r="I5" s="1"/>
      <c r="J5" s="1"/>
      <c r="K5" s="1"/>
      <c r="L5" s="1"/>
      <c r="M5" s="1"/>
      <c r="N5" s="1"/>
      <c r="O5" s="1"/>
      <c r="P5" s="1"/>
      <c r="Q5" s="1"/>
      <c r="R5" s="1"/>
    </row>
    <row r="6" spans="1:18" ht="22.9" customHeight="1" x14ac:dyDescent="0.25">
      <c r="B6" s="32" t="s">
        <v>37</v>
      </c>
      <c r="C6" s="42" t="str">
        <f>'Dados da Empresa'!C5</f>
        <v xml:space="preserve"> </v>
      </c>
      <c r="D6" s="39"/>
      <c r="E6" s="263" t="s">
        <v>1</v>
      </c>
      <c r="F6" s="1"/>
      <c r="G6" s="1"/>
      <c r="H6" s="1"/>
      <c r="I6" s="1"/>
      <c r="J6" s="1"/>
      <c r="K6" s="1"/>
      <c r="L6" s="1"/>
      <c r="M6" s="1"/>
      <c r="N6" s="1"/>
      <c r="O6" s="1"/>
      <c r="P6" s="1"/>
      <c r="Q6" s="1"/>
      <c r="R6" s="1"/>
    </row>
    <row r="7" spans="1:18" ht="22.9" customHeight="1" x14ac:dyDescent="0.25">
      <c r="B7" s="35" t="s">
        <v>38</v>
      </c>
      <c r="C7" s="43" t="s">
        <v>39</v>
      </c>
      <c r="D7" s="39"/>
      <c r="E7" s="264"/>
      <c r="F7" s="1"/>
      <c r="G7" s="1"/>
      <c r="H7" s="1"/>
      <c r="I7" s="1"/>
      <c r="J7" s="1"/>
      <c r="K7" s="1"/>
      <c r="L7" s="1"/>
      <c r="M7" s="1"/>
      <c r="N7" s="1"/>
      <c r="O7" s="1"/>
      <c r="P7" s="1"/>
      <c r="Q7" s="1"/>
      <c r="R7" s="1"/>
    </row>
    <row r="8" spans="1:18" x14ac:dyDescent="0.25">
      <c r="A8" s="25"/>
      <c r="B8" s="26"/>
      <c r="C8" s="27"/>
      <c r="D8" s="39"/>
      <c r="E8" s="264"/>
      <c r="F8" s="1"/>
      <c r="G8" s="1"/>
      <c r="H8" s="1"/>
      <c r="I8" s="1"/>
      <c r="J8" s="1"/>
      <c r="K8" s="1"/>
      <c r="L8" s="1"/>
      <c r="M8" s="1"/>
      <c r="N8" s="1"/>
      <c r="O8" s="1"/>
      <c r="P8" s="1"/>
      <c r="Q8" s="1"/>
      <c r="R8" s="1"/>
    </row>
    <row r="9" spans="1:18" x14ac:dyDescent="0.25">
      <c r="B9" s="24" t="s">
        <v>40</v>
      </c>
      <c r="C9" s="24"/>
      <c r="D9" s="39"/>
      <c r="E9" s="264"/>
      <c r="F9" s="1"/>
      <c r="G9" s="1"/>
      <c r="H9" s="1"/>
      <c r="I9" s="1"/>
      <c r="J9" s="1"/>
      <c r="K9" s="1"/>
      <c r="L9" s="1"/>
      <c r="M9" s="1"/>
      <c r="N9" s="1"/>
      <c r="O9" s="1"/>
      <c r="P9" s="1"/>
      <c r="Q9" s="1"/>
      <c r="R9" s="1"/>
    </row>
    <row r="10" spans="1:18" x14ac:dyDescent="0.25">
      <c r="B10" s="29" t="s">
        <v>41</v>
      </c>
      <c r="C10" s="2" t="s">
        <v>42</v>
      </c>
      <c r="D10" s="40"/>
      <c r="E10" s="264"/>
      <c r="F10" s="4"/>
      <c r="G10" s="4"/>
      <c r="H10" s="4"/>
      <c r="I10" s="4"/>
      <c r="J10" s="4"/>
      <c r="K10" s="4"/>
      <c r="L10" s="4"/>
      <c r="M10" s="4"/>
      <c r="N10" s="4"/>
      <c r="O10" s="4"/>
      <c r="P10" s="4"/>
      <c r="Q10" s="4"/>
      <c r="R10" s="4"/>
    </row>
    <row r="11" spans="1:18" x14ac:dyDescent="0.25">
      <c r="B11" s="31"/>
      <c r="C11" s="5">
        <v>0</v>
      </c>
      <c r="D11" s="39"/>
      <c r="E11" s="264"/>
      <c r="F11" s="1"/>
      <c r="G11" s="1"/>
      <c r="H11" s="1"/>
      <c r="I11" s="1"/>
      <c r="J11" s="1"/>
      <c r="K11" s="1"/>
      <c r="L11" s="1"/>
      <c r="M11" s="1"/>
      <c r="N11" s="1"/>
      <c r="O11" s="1"/>
      <c r="P11" s="1"/>
      <c r="Q11" s="1"/>
      <c r="R11" s="1"/>
    </row>
    <row r="12" spans="1:18" x14ac:dyDescent="0.25">
      <c r="B12" s="31"/>
      <c r="C12" s="5">
        <v>0</v>
      </c>
      <c r="D12" s="39"/>
      <c r="E12" s="265"/>
      <c r="F12" s="1"/>
      <c r="G12" s="1"/>
      <c r="H12" s="1"/>
      <c r="I12" s="1"/>
      <c r="J12" s="1"/>
      <c r="K12" s="1"/>
      <c r="L12" s="1"/>
      <c r="M12" s="1"/>
      <c r="N12" s="1"/>
      <c r="O12" s="1"/>
      <c r="P12" s="1"/>
      <c r="Q12" s="1"/>
      <c r="R12" s="1"/>
    </row>
    <row r="13" spans="1:18" x14ac:dyDescent="0.25">
      <c r="B13" s="31"/>
      <c r="C13" s="5">
        <v>0</v>
      </c>
      <c r="D13" s="1"/>
      <c r="E13" s="1"/>
      <c r="F13" s="1"/>
      <c r="G13" s="1"/>
      <c r="H13" s="1"/>
      <c r="I13" s="1"/>
      <c r="J13" s="1"/>
      <c r="K13" s="1"/>
      <c r="L13" s="1"/>
      <c r="M13" s="1"/>
      <c r="N13" s="1"/>
      <c r="O13" s="1"/>
      <c r="P13" s="1"/>
      <c r="Q13" s="1"/>
      <c r="R13" s="1"/>
    </row>
    <row r="14" spans="1:18" x14ac:dyDescent="0.25">
      <c r="B14" s="31"/>
      <c r="C14" s="5">
        <v>0</v>
      </c>
      <c r="D14" s="1"/>
      <c r="E14" s="1"/>
      <c r="F14" s="1"/>
      <c r="G14" s="1"/>
      <c r="H14" s="1"/>
      <c r="I14" s="1"/>
      <c r="J14" s="1"/>
      <c r="K14" s="1"/>
      <c r="L14" s="1"/>
      <c r="M14" s="1"/>
      <c r="N14" s="1"/>
      <c r="O14" s="1"/>
      <c r="P14" s="1"/>
      <c r="Q14" s="1"/>
      <c r="R14" s="1"/>
    </row>
    <row r="15" spans="1:18" x14ac:dyDescent="0.25">
      <c r="B15" s="31"/>
      <c r="C15" s="5">
        <v>0</v>
      </c>
      <c r="D15" s="1"/>
      <c r="E15" s="1"/>
      <c r="F15" s="1"/>
      <c r="G15" s="1"/>
      <c r="H15" s="1"/>
      <c r="I15" s="1"/>
      <c r="J15" s="1"/>
      <c r="K15" s="1"/>
      <c r="L15" s="1"/>
      <c r="M15" s="1"/>
      <c r="N15" s="1"/>
      <c r="O15" s="1"/>
      <c r="P15" s="1"/>
      <c r="Q15" s="1"/>
      <c r="R15" s="1"/>
    </row>
    <row r="16" spans="1:18" x14ac:dyDescent="0.25">
      <c r="B16" s="31"/>
      <c r="C16" s="5">
        <v>0</v>
      </c>
      <c r="D16" s="1"/>
      <c r="E16" s="1"/>
      <c r="F16" s="1"/>
      <c r="G16" s="1"/>
      <c r="H16" s="1"/>
      <c r="I16" s="1"/>
      <c r="J16" s="1"/>
      <c r="K16" s="1"/>
      <c r="L16" s="1"/>
      <c r="M16" s="1"/>
      <c r="N16" s="1"/>
      <c r="O16" s="1"/>
      <c r="P16" s="1"/>
      <c r="Q16" s="1"/>
      <c r="R16" s="1"/>
    </row>
    <row r="17" spans="2:27" x14ac:dyDescent="0.25">
      <c r="B17" s="31"/>
      <c r="C17" s="5">
        <v>0</v>
      </c>
      <c r="D17" s="1"/>
      <c r="E17" s="1"/>
      <c r="F17" s="1"/>
      <c r="G17" s="1"/>
      <c r="H17" s="1"/>
      <c r="I17" s="1"/>
      <c r="J17" s="1"/>
      <c r="K17" s="1"/>
      <c r="L17" s="1"/>
      <c r="M17" s="1"/>
      <c r="N17" s="1"/>
      <c r="O17" s="1"/>
      <c r="P17" s="1"/>
      <c r="Q17" s="1"/>
      <c r="R17" s="1"/>
    </row>
    <row r="18" spans="2:27" x14ac:dyDescent="0.25">
      <c r="B18" s="31"/>
      <c r="C18" s="5">
        <v>0</v>
      </c>
      <c r="D18" s="1"/>
      <c r="E18" s="1"/>
      <c r="F18" s="1"/>
      <c r="G18" s="1"/>
      <c r="H18" s="1"/>
      <c r="I18" s="1"/>
      <c r="J18" s="1"/>
      <c r="K18" s="1"/>
      <c r="L18" s="1"/>
      <c r="M18" s="1"/>
      <c r="N18" s="1"/>
      <c r="O18" s="1"/>
      <c r="P18" s="1"/>
      <c r="Q18" s="1"/>
      <c r="R18" s="1"/>
    </row>
    <row r="19" spans="2:27" x14ac:dyDescent="0.25">
      <c r="B19" s="28" t="s">
        <v>43</v>
      </c>
      <c r="C19" s="38">
        <f>SUM(C11:C18)</f>
        <v>0</v>
      </c>
      <c r="D19" s="17"/>
      <c r="E19" s="18"/>
      <c r="F19" s="17"/>
      <c r="G19" s="17"/>
      <c r="H19" s="17"/>
      <c r="I19" s="17"/>
      <c r="J19" s="17"/>
      <c r="K19" s="17"/>
      <c r="L19" s="17"/>
      <c r="M19" s="17"/>
      <c r="N19" s="17"/>
      <c r="O19" s="17"/>
      <c r="P19" s="17"/>
      <c r="Q19" s="17"/>
      <c r="R19" s="17"/>
    </row>
    <row r="20" spans="2:27" x14ac:dyDescent="0.25">
      <c r="B20" s="1"/>
      <c r="C20" s="1"/>
      <c r="D20" s="1"/>
      <c r="E20" s="1"/>
      <c r="F20" s="1"/>
      <c r="G20" s="1"/>
      <c r="H20" s="1"/>
      <c r="I20" s="1"/>
      <c r="J20" s="1"/>
      <c r="K20" s="1"/>
      <c r="L20" s="1"/>
      <c r="M20" s="1"/>
      <c r="N20" s="1"/>
      <c r="O20" s="1"/>
      <c r="P20" s="1"/>
      <c r="Q20" s="1"/>
      <c r="R20" s="1"/>
      <c r="S20" s="1"/>
      <c r="T20" s="1"/>
      <c r="U20" s="1"/>
      <c r="V20" s="1"/>
      <c r="W20" s="1"/>
      <c r="X20" s="1"/>
      <c r="Y20" s="1"/>
      <c r="Z20" s="1"/>
      <c r="AA20" s="1"/>
    </row>
    <row r="21" spans="2:27" x14ac:dyDescent="0.25">
      <c r="B21" s="1"/>
      <c r="C21" s="1"/>
      <c r="D21" s="1"/>
      <c r="E21" s="1"/>
      <c r="F21" s="1"/>
      <c r="G21" s="1"/>
      <c r="H21" s="1"/>
      <c r="I21" s="1"/>
      <c r="J21" s="1"/>
      <c r="K21" s="1"/>
      <c r="L21" s="1"/>
      <c r="M21" s="1"/>
      <c r="N21" s="1"/>
      <c r="O21" s="1"/>
      <c r="P21" s="1"/>
      <c r="Q21" s="1"/>
      <c r="R21" s="1"/>
      <c r="S21" s="1"/>
      <c r="T21" s="1"/>
      <c r="U21" s="1"/>
      <c r="V21" s="1"/>
      <c r="W21" s="1"/>
      <c r="X21" s="1"/>
      <c r="Y21" s="1"/>
      <c r="Z21" s="1"/>
      <c r="AA21" s="1"/>
    </row>
    <row r="22" spans="2:27" x14ac:dyDescent="0.25">
      <c r="B22" s="1"/>
      <c r="C22" s="1"/>
      <c r="D22" s="1"/>
      <c r="E22" s="1"/>
      <c r="F22" s="1"/>
      <c r="G22" s="1"/>
      <c r="H22" s="1"/>
      <c r="I22" s="1"/>
      <c r="J22" s="1"/>
      <c r="K22" s="1"/>
      <c r="L22" s="1"/>
      <c r="M22" s="1"/>
      <c r="N22" s="1"/>
      <c r="O22" s="1"/>
      <c r="P22" s="1"/>
      <c r="Q22" s="1"/>
      <c r="R22" s="1"/>
      <c r="S22" s="1"/>
      <c r="T22" s="1"/>
      <c r="U22" s="1"/>
      <c r="V22" s="1"/>
      <c r="W22" s="1"/>
      <c r="X22" s="1"/>
      <c r="Y22" s="1"/>
      <c r="Z22" s="1"/>
      <c r="AA22" s="1"/>
    </row>
    <row r="23" spans="2:27" x14ac:dyDescent="0.25">
      <c r="B23" s="1"/>
      <c r="C23" s="1"/>
      <c r="D23" s="1"/>
      <c r="E23" s="1"/>
      <c r="F23" s="1"/>
      <c r="G23" s="1"/>
      <c r="H23" s="1"/>
      <c r="I23" s="1"/>
      <c r="J23" s="1"/>
      <c r="K23" s="1"/>
      <c r="L23" s="1"/>
      <c r="M23" s="1"/>
      <c r="N23" s="1"/>
      <c r="O23" s="1"/>
      <c r="P23" s="1"/>
      <c r="Q23" s="1"/>
      <c r="R23" s="1"/>
      <c r="S23" s="1"/>
      <c r="T23" s="1"/>
      <c r="U23" s="1"/>
      <c r="V23" s="1"/>
      <c r="W23" s="1"/>
      <c r="X23" s="1"/>
      <c r="Y23" s="1"/>
      <c r="Z23" s="1"/>
      <c r="AA23" s="1"/>
    </row>
    <row r="24" spans="2:27" x14ac:dyDescent="0.25">
      <c r="B24" s="1"/>
      <c r="C24" s="1"/>
      <c r="D24" s="1"/>
      <c r="E24" s="1"/>
      <c r="F24" s="1"/>
      <c r="G24" s="1"/>
      <c r="H24" s="1"/>
      <c r="I24" s="1"/>
      <c r="J24" s="1"/>
      <c r="K24" s="1"/>
      <c r="L24" s="1"/>
      <c r="M24" s="1"/>
      <c r="N24" s="1"/>
      <c r="O24" s="1"/>
      <c r="P24" s="1"/>
      <c r="Q24" s="1"/>
      <c r="R24" s="1"/>
      <c r="S24" s="1"/>
      <c r="T24" s="1"/>
      <c r="U24" s="1"/>
      <c r="V24" s="1"/>
      <c r="W24" s="1"/>
      <c r="X24" s="1"/>
      <c r="Y24" s="1"/>
      <c r="Z24" s="1"/>
      <c r="AA24" s="1"/>
    </row>
    <row r="25" spans="2:27" x14ac:dyDescent="0.25">
      <c r="B25" s="1"/>
      <c r="C25" s="1"/>
      <c r="D25" s="1"/>
      <c r="E25" s="1"/>
      <c r="F25" s="1"/>
      <c r="G25" s="1"/>
      <c r="H25" s="1"/>
      <c r="I25" s="1"/>
      <c r="J25" s="1"/>
      <c r="K25" s="1"/>
      <c r="L25" s="1"/>
      <c r="M25" s="1"/>
      <c r="N25" s="1"/>
      <c r="O25" s="1"/>
      <c r="P25" s="1"/>
      <c r="Q25" s="1"/>
      <c r="R25" s="1"/>
      <c r="S25" s="1"/>
      <c r="T25" s="1"/>
      <c r="U25" s="1"/>
      <c r="V25" s="1"/>
      <c r="W25" s="1"/>
      <c r="X25" s="1"/>
      <c r="Y25" s="1"/>
      <c r="Z25" s="1"/>
      <c r="AA25" s="1"/>
    </row>
    <row r="26" spans="2:27" x14ac:dyDescent="0.25">
      <c r="B26" s="1"/>
      <c r="C26" s="1"/>
      <c r="D26" s="1"/>
      <c r="E26" s="1"/>
      <c r="F26" s="1"/>
      <c r="G26" s="1"/>
      <c r="H26" s="1"/>
      <c r="I26" s="1"/>
      <c r="J26" s="1"/>
      <c r="K26" s="1"/>
      <c r="L26" s="1"/>
      <c r="M26" s="1"/>
      <c r="N26" s="1"/>
      <c r="O26" s="1"/>
      <c r="P26" s="1"/>
      <c r="Q26" s="1"/>
      <c r="R26" s="1"/>
      <c r="S26" s="1"/>
      <c r="T26" s="1"/>
      <c r="U26" s="1"/>
      <c r="V26" s="1"/>
      <c r="W26" s="1"/>
      <c r="X26" s="1"/>
      <c r="Y26" s="1"/>
      <c r="Z26" s="1"/>
      <c r="AA26" s="1"/>
    </row>
    <row r="27" spans="2:27" x14ac:dyDescent="0.25">
      <c r="B27" s="1"/>
      <c r="C27" s="1"/>
      <c r="D27" s="1"/>
      <c r="E27" s="1"/>
      <c r="F27" s="1"/>
      <c r="G27" s="1"/>
      <c r="H27" s="1"/>
      <c r="I27" s="1"/>
      <c r="J27" s="1"/>
      <c r="K27" s="1"/>
      <c r="L27" s="1"/>
      <c r="M27" s="1"/>
      <c r="N27" s="1"/>
      <c r="O27" s="1"/>
      <c r="P27" s="1"/>
      <c r="Q27" s="1"/>
      <c r="R27" s="1"/>
      <c r="S27" s="1"/>
      <c r="T27" s="1"/>
      <c r="U27" s="1"/>
      <c r="V27" s="1"/>
      <c r="W27" s="1"/>
      <c r="X27" s="1"/>
      <c r="Y27" s="1"/>
      <c r="Z27" s="1"/>
      <c r="AA27" s="1"/>
    </row>
    <row r="28" spans="2:27" x14ac:dyDescent="0.25">
      <c r="B28" s="1"/>
      <c r="C28" s="1"/>
      <c r="D28" s="1"/>
      <c r="E28" s="1"/>
      <c r="F28" s="1"/>
      <c r="G28" s="1"/>
      <c r="H28" s="1"/>
      <c r="I28" s="1"/>
      <c r="J28" s="1"/>
      <c r="K28" s="1"/>
      <c r="L28" s="1"/>
      <c r="M28" s="1"/>
      <c r="N28" s="1"/>
      <c r="O28" s="1"/>
      <c r="P28" s="1"/>
      <c r="Q28" s="1"/>
      <c r="R28" s="1"/>
      <c r="S28" s="1"/>
      <c r="T28" s="1"/>
      <c r="U28" s="1"/>
      <c r="V28" s="1"/>
      <c r="W28" s="1"/>
      <c r="X28" s="1"/>
      <c r="Y28" s="1"/>
      <c r="Z28" s="1"/>
      <c r="AA28" s="1"/>
    </row>
    <row r="29" spans="2:27" x14ac:dyDescent="0.25">
      <c r="B29" s="1"/>
      <c r="C29" s="1"/>
      <c r="D29" s="1"/>
      <c r="E29" s="1"/>
      <c r="F29" s="1"/>
      <c r="G29" s="1"/>
      <c r="H29" s="1"/>
      <c r="I29" s="1"/>
      <c r="J29" s="1"/>
      <c r="K29" s="1"/>
      <c r="L29" s="1"/>
      <c r="M29" s="1"/>
      <c r="N29" s="1"/>
      <c r="O29" s="1"/>
      <c r="P29" s="1"/>
      <c r="Q29" s="1"/>
      <c r="R29" s="1"/>
      <c r="S29" s="1"/>
      <c r="T29" s="1"/>
      <c r="U29" s="1"/>
      <c r="V29" s="1"/>
      <c r="W29" s="1"/>
      <c r="X29" s="1"/>
      <c r="Y29" s="1"/>
      <c r="Z29" s="1"/>
      <c r="AA29" s="1"/>
    </row>
    <row r="30" spans="2:27" x14ac:dyDescent="0.25">
      <c r="B30" s="1"/>
      <c r="C30" s="1"/>
      <c r="D30" s="1"/>
      <c r="E30" s="1"/>
      <c r="F30" s="1"/>
      <c r="G30" s="1"/>
      <c r="H30" s="1"/>
      <c r="I30" s="1"/>
      <c r="J30" s="1"/>
      <c r="K30" s="1"/>
      <c r="L30" s="1"/>
      <c r="M30" s="1"/>
      <c r="N30" s="1"/>
      <c r="O30" s="1"/>
      <c r="P30" s="1"/>
      <c r="Q30" s="1"/>
      <c r="R30" s="1"/>
      <c r="S30" s="1"/>
      <c r="T30" s="1"/>
      <c r="U30" s="1"/>
      <c r="V30" s="1"/>
      <c r="W30" s="1"/>
      <c r="X30" s="1"/>
      <c r="Y30" s="1"/>
      <c r="Z30" s="1"/>
      <c r="AA30" s="1"/>
    </row>
    <row r="31" spans="2:27" x14ac:dyDescent="0.25">
      <c r="B31" s="1"/>
      <c r="C31" s="1"/>
      <c r="D31" s="1"/>
      <c r="E31" s="1"/>
      <c r="F31" s="1"/>
      <c r="G31" s="1"/>
      <c r="H31" s="1"/>
      <c r="I31" s="1"/>
      <c r="J31" s="1"/>
      <c r="K31" s="1"/>
      <c r="L31" s="1"/>
      <c r="M31" s="1"/>
      <c r="N31" s="1"/>
      <c r="O31" s="1"/>
      <c r="P31" s="1"/>
      <c r="Q31" s="1"/>
      <c r="R31" s="1"/>
      <c r="S31" s="1"/>
      <c r="T31" s="1"/>
      <c r="U31" s="1"/>
      <c r="V31" s="1"/>
      <c r="W31" s="1"/>
      <c r="X31" s="1"/>
      <c r="Y31" s="1"/>
      <c r="Z31" s="1"/>
      <c r="AA31" s="1"/>
    </row>
    <row r="32" spans="2:27" x14ac:dyDescent="0.25">
      <c r="B32" s="1"/>
      <c r="C32" s="1"/>
      <c r="D32" s="1"/>
      <c r="E32" s="1"/>
      <c r="F32" s="1"/>
      <c r="G32" s="1"/>
      <c r="H32" s="1"/>
      <c r="I32" s="1"/>
      <c r="J32" s="1"/>
      <c r="K32" s="1"/>
      <c r="L32" s="1"/>
      <c r="M32" s="1"/>
      <c r="N32" s="1"/>
      <c r="O32" s="1"/>
      <c r="P32" s="1"/>
      <c r="Q32" s="1"/>
      <c r="R32" s="1"/>
      <c r="S32" s="1"/>
      <c r="T32" s="1"/>
      <c r="U32" s="1"/>
      <c r="V32" s="1"/>
      <c r="W32" s="1"/>
      <c r="X32" s="1"/>
      <c r="Y32" s="1"/>
      <c r="Z32" s="1"/>
      <c r="AA32" s="1"/>
    </row>
    <row r="33" spans="2:27" x14ac:dyDescent="0.25">
      <c r="B33" s="1"/>
      <c r="C33" s="1"/>
      <c r="D33" s="1"/>
      <c r="E33" s="1"/>
      <c r="F33" s="1"/>
      <c r="G33" s="1"/>
      <c r="H33" s="1"/>
      <c r="I33" s="1"/>
      <c r="J33" s="1"/>
      <c r="K33" s="1"/>
      <c r="L33" s="1"/>
      <c r="M33" s="1"/>
      <c r="N33" s="1"/>
      <c r="O33" s="1"/>
      <c r="P33" s="1"/>
      <c r="Q33" s="1"/>
      <c r="R33" s="1"/>
      <c r="S33" s="1"/>
      <c r="T33" s="1"/>
      <c r="U33" s="1"/>
      <c r="V33" s="1"/>
      <c r="W33" s="1"/>
      <c r="X33" s="1"/>
      <c r="Y33" s="1"/>
      <c r="Z33" s="1"/>
      <c r="AA33" s="1"/>
    </row>
    <row r="34" spans="2:27" x14ac:dyDescent="0.25">
      <c r="B34" s="1"/>
      <c r="C34" s="1"/>
      <c r="D34" s="1"/>
      <c r="E34" s="1"/>
      <c r="F34" s="1"/>
      <c r="G34" s="1"/>
      <c r="H34" s="1"/>
      <c r="I34" s="1"/>
      <c r="J34" s="1"/>
      <c r="K34" s="1"/>
      <c r="L34" s="1"/>
      <c r="M34" s="1"/>
      <c r="N34" s="1"/>
      <c r="O34" s="1"/>
      <c r="P34" s="1"/>
      <c r="Q34" s="1"/>
      <c r="R34" s="1"/>
      <c r="S34" s="1"/>
      <c r="T34" s="1"/>
      <c r="U34" s="1"/>
      <c r="V34" s="1"/>
      <c r="W34" s="1"/>
      <c r="X34" s="1"/>
      <c r="Y34" s="1"/>
      <c r="Z34" s="1"/>
      <c r="AA34" s="1"/>
    </row>
    <row r="35" spans="2:27" x14ac:dyDescent="0.25">
      <c r="B35" s="1"/>
      <c r="C35" s="1"/>
      <c r="D35" s="1"/>
      <c r="E35" s="1"/>
      <c r="F35" s="1"/>
      <c r="G35" s="1"/>
      <c r="H35" s="1"/>
      <c r="I35" s="1"/>
      <c r="J35" s="1"/>
      <c r="K35" s="1"/>
      <c r="L35" s="1"/>
      <c r="M35" s="1"/>
      <c r="N35" s="1"/>
      <c r="O35" s="1"/>
      <c r="P35" s="1"/>
      <c r="Q35" s="1"/>
      <c r="R35" s="1"/>
      <c r="S35" s="1"/>
      <c r="T35" s="1"/>
      <c r="U35" s="1"/>
      <c r="V35" s="1"/>
      <c r="W35" s="1"/>
      <c r="X35" s="1"/>
      <c r="Y35" s="1"/>
      <c r="Z35" s="1"/>
      <c r="AA35" s="1"/>
    </row>
    <row r="36" spans="2:27" x14ac:dyDescent="0.25">
      <c r="B36" s="1"/>
      <c r="C36" s="1"/>
      <c r="D36" s="1"/>
      <c r="E36" s="1"/>
      <c r="F36" s="1"/>
      <c r="G36" s="1"/>
      <c r="H36" s="1"/>
      <c r="I36" s="1"/>
      <c r="J36" s="1"/>
      <c r="K36" s="1"/>
      <c r="L36" s="1"/>
      <c r="M36" s="1"/>
      <c r="N36" s="1"/>
      <c r="O36" s="1"/>
      <c r="P36" s="1"/>
      <c r="Q36" s="1"/>
      <c r="R36" s="1"/>
      <c r="S36" s="1"/>
      <c r="T36" s="1"/>
      <c r="U36" s="1"/>
      <c r="V36" s="1"/>
      <c r="W36" s="1"/>
      <c r="X36" s="1"/>
      <c r="Y36" s="1"/>
      <c r="Z36" s="1"/>
      <c r="AA36" s="1"/>
    </row>
    <row r="37" spans="2:27" x14ac:dyDescent="0.25">
      <c r="B37" s="1"/>
      <c r="C37" s="1"/>
      <c r="D37" s="1"/>
      <c r="E37" s="1"/>
      <c r="F37" s="1"/>
      <c r="G37" s="1"/>
      <c r="H37" s="1"/>
      <c r="I37" s="1"/>
      <c r="J37" s="1"/>
      <c r="K37" s="1"/>
      <c r="L37" s="1"/>
      <c r="M37" s="1"/>
      <c r="N37" s="1"/>
      <c r="O37" s="1"/>
      <c r="P37" s="1"/>
      <c r="Q37" s="1"/>
      <c r="R37" s="1"/>
      <c r="S37" s="1"/>
      <c r="T37" s="1"/>
      <c r="U37" s="1"/>
      <c r="V37" s="1"/>
      <c r="W37" s="1"/>
      <c r="X37" s="1"/>
      <c r="Y37" s="1"/>
      <c r="Z37" s="1"/>
      <c r="AA37" s="1"/>
    </row>
    <row r="38" spans="2:27" x14ac:dyDescent="0.25">
      <c r="B38" s="1"/>
      <c r="C38" s="1"/>
      <c r="D38" s="1"/>
      <c r="E38" s="1"/>
      <c r="F38" s="1"/>
      <c r="G38" s="1"/>
      <c r="H38" s="1"/>
      <c r="I38" s="1"/>
      <c r="J38" s="1"/>
      <c r="K38" s="1"/>
      <c r="L38" s="1"/>
      <c r="M38" s="1"/>
      <c r="N38" s="1"/>
      <c r="O38" s="1"/>
      <c r="P38" s="1"/>
      <c r="Q38" s="1"/>
      <c r="R38" s="1"/>
      <c r="S38" s="1"/>
      <c r="T38" s="1"/>
      <c r="U38" s="1"/>
      <c r="V38" s="1"/>
      <c r="W38" s="1"/>
      <c r="X38" s="1"/>
      <c r="Y38" s="1"/>
      <c r="Z38" s="1"/>
      <c r="AA38" s="1"/>
    </row>
    <row r="39" spans="2:27" x14ac:dyDescent="0.25">
      <c r="B39" s="1"/>
      <c r="C39" s="1"/>
      <c r="D39" s="1"/>
      <c r="E39" s="1"/>
      <c r="F39" s="1"/>
      <c r="G39" s="1"/>
      <c r="H39" s="1"/>
      <c r="I39" s="1"/>
      <c r="J39" s="1"/>
      <c r="K39" s="1"/>
      <c r="L39" s="1"/>
      <c r="M39" s="1"/>
      <c r="N39" s="1"/>
      <c r="O39" s="1"/>
      <c r="P39" s="1"/>
      <c r="Q39" s="1"/>
      <c r="R39" s="1"/>
      <c r="S39" s="1"/>
      <c r="T39" s="1"/>
      <c r="U39" s="1"/>
      <c r="V39" s="1"/>
      <c r="W39" s="1"/>
      <c r="X39" s="1"/>
      <c r="Y39" s="1"/>
      <c r="Z39" s="1"/>
      <c r="AA39" s="1"/>
    </row>
    <row r="40" spans="2:27" x14ac:dyDescent="0.25">
      <c r="B40" s="1"/>
      <c r="C40" s="1"/>
      <c r="D40" s="1"/>
      <c r="E40" s="1"/>
      <c r="F40" s="1"/>
      <c r="G40" s="1"/>
      <c r="H40" s="1"/>
      <c r="I40" s="1"/>
      <c r="J40" s="1"/>
      <c r="K40" s="1"/>
      <c r="L40" s="1"/>
      <c r="M40" s="1"/>
      <c r="N40" s="1"/>
      <c r="O40" s="1"/>
      <c r="P40" s="1"/>
      <c r="Q40" s="1"/>
      <c r="R40" s="1"/>
      <c r="S40" s="1"/>
      <c r="T40" s="1"/>
      <c r="U40" s="1"/>
      <c r="V40" s="1"/>
      <c r="W40" s="1"/>
      <c r="X40" s="1"/>
      <c r="Y40" s="1"/>
      <c r="Z40" s="1"/>
      <c r="AA40" s="1"/>
    </row>
    <row r="41" spans="2:27" x14ac:dyDescent="0.25">
      <c r="B41" s="1"/>
      <c r="C41" s="1"/>
      <c r="D41" s="1"/>
      <c r="E41" s="1"/>
      <c r="F41" s="1"/>
      <c r="G41" s="1"/>
      <c r="H41" s="1"/>
      <c r="I41" s="1"/>
      <c r="J41" s="1"/>
      <c r="K41" s="1"/>
      <c r="L41" s="1"/>
      <c r="M41" s="1"/>
      <c r="N41" s="1"/>
      <c r="O41" s="1"/>
      <c r="P41" s="1"/>
      <c r="Q41" s="1"/>
      <c r="R41" s="1"/>
      <c r="S41" s="1"/>
      <c r="T41" s="1"/>
      <c r="U41" s="1"/>
      <c r="V41" s="1"/>
      <c r="W41" s="1"/>
      <c r="X41" s="1"/>
      <c r="Y41" s="1"/>
      <c r="Z41" s="1"/>
      <c r="AA41" s="1"/>
    </row>
    <row r="42" spans="2:27" x14ac:dyDescent="0.25">
      <c r="B42" s="1"/>
      <c r="C42" s="1"/>
      <c r="D42" s="1"/>
      <c r="E42" s="1"/>
      <c r="F42" s="1"/>
      <c r="G42" s="1"/>
      <c r="H42" s="1"/>
      <c r="I42" s="1"/>
      <c r="J42" s="1"/>
      <c r="K42" s="1"/>
      <c r="L42" s="1"/>
      <c r="M42" s="1"/>
      <c r="N42" s="1"/>
      <c r="O42" s="1"/>
      <c r="P42" s="1"/>
      <c r="Q42" s="1"/>
      <c r="R42" s="1"/>
      <c r="S42" s="1"/>
      <c r="T42" s="1"/>
      <c r="U42" s="1"/>
      <c r="V42" s="1"/>
      <c r="W42" s="1"/>
      <c r="X42" s="1"/>
      <c r="Y42" s="1"/>
      <c r="Z42" s="1"/>
      <c r="AA42" s="1"/>
    </row>
    <row r="43" spans="2:27" x14ac:dyDescent="0.25">
      <c r="B43" s="1"/>
      <c r="C43" s="1"/>
      <c r="D43" s="1"/>
      <c r="E43" s="1"/>
      <c r="F43" s="1"/>
      <c r="G43" s="1"/>
      <c r="H43" s="1"/>
      <c r="I43" s="1"/>
      <c r="J43" s="1"/>
      <c r="K43" s="1"/>
      <c r="L43" s="1"/>
      <c r="M43" s="1"/>
      <c r="N43" s="1"/>
      <c r="O43" s="1"/>
      <c r="P43" s="1"/>
      <c r="Q43" s="1"/>
      <c r="R43" s="1"/>
      <c r="S43" s="1"/>
      <c r="T43" s="1"/>
      <c r="U43" s="1"/>
      <c r="V43" s="1"/>
      <c r="W43" s="1"/>
      <c r="X43" s="1"/>
      <c r="Y43" s="1"/>
      <c r="Z43" s="1"/>
      <c r="AA43" s="1"/>
    </row>
    <row r="44" spans="2:27" x14ac:dyDescent="0.25">
      <c r="B44" s="1"/>
      <c r="C44" s="1"/>
      <c r="D44" s="1"/>
      <c r="E44" s="1"/>
      <c r="F44" s="1"/>
      <c r="G44" s="1"/>
      <c r="H44" s="1"/>
      <c r="I44" s="1"/>
      <c r="J44" s="1"/>
      <c r="K44" s="1"/>
      <c r="L44" s="1"/>
      <c r="M44" s="1"/>
      <c r="N44" s="1"/>
      <c r="O44" s="1"/>
      <c r="P44" s="1"/>
      <c r="Q44" s="1"/>
      <c r="R44" s="1"/>
      <c r="S44" s="1"/>
      <c r="T44" s="1"/>
      <c r="U44" s="1"/>
      <c r="V44" s="1"/>
      <c r="W44" s="1"/>
      <c r="X44" s="1"/>
      <c r="Y44" s="1"/>
      <c r="Z44" s="1"/>
      <c r="AA44" s="1"/>
    </row>
    <row r="45" spans="2:27" x14ac:dyDescent="0.25">
      <c r="B45" s="1"/>
      <c r="C45" s="1"/>
      <c r="D45" s="1"/>
      <c r="E45" s="1"/>
      <c r="F45" s="1"/>
      <c r="G45" s="1"/>
      <c r="H45" s="1"/>
      <c r="I45" s="1"/>
      <c r="J45" s="1"/>
      <c r="K45" s="1"/>
      <c r="L45" s="1"/>
      <c r="M45" s="1"/>
      <c r="N45" s="1"/>
      <c r="O45" s="1"/>
      <c r="P45" s="1"/>
      <c r="Q45" s="1"/>
      <c r="R45" s="1"/>
      <c r="S45" s="1"/>
      <c r="T45" s="1"/>
      <c r="U45" s="1"/>
      <c r="V45" s="1"/>
      <c r="W45" s="1"/>
      <c r="X45" s="1"/>
      <c r="Y45" s="1"/>
      <c r="Z45" s="1"/>
      <c r="AA45" s="1"/>
    </row>
    <row r="46" spans="2:27" x14ac:dyDescent="0.25">
      <c r="B46" s="1"/>
      <c r="C46" s="1"/>
      <c r="D46" s="1"/>
      <c r="E46" s="1"/>
      <c r="F46" s="1"/>
      <c r="G46" s="1"/>
      <c r="H46" s="1"/>
      <c r="I46" s="1"/>
      <c r="J46" s="1"/>
      <c r="K46" s="1"/>
      <c r="L46" s="1"/>
      <c r="M46" s="1"/>
      <c r="N46" s="1"/>
      <c r="O46" s="1"/>
      <c r="P46" s="1"/>
      <c r="Q46" s="1"/>
      <c r="R46" s="1"/>
      <c r="S46" s="1"/>
      <c r="T46" s="1"/>
      <c r="U46" s="1"/>
      <c r="V46" s="1"/>
      <c r="W46" s="1"/>
      <c r="X46" s="1"/>
      <c r="Y46" s="1"/>
      <c r="Z46" s="1"/>
      <c r="AA46" s="1"/>
    </row>
    <row r="47" spans="2:27" x14ac:dyDescent="0.25">
      <c r="B47" s="1"/>
      <c r="C47" s="1"/>
      <c r="D47" s="1"/>
      <c r="E47" s="1"/>
      <c r="F47" s="1"/>
      <c r="G47" s="1"/>
      <c r="H47" s="1"/>
      <c r="I47" s="1"/>
      <c r="J47" s="1"/>
      <c r="K47" s="1"/>
      <c r="L47" s="1"/>
      <c r="M47" s="1"/>
      <c r="N47" s="1"/>
      <c r="O47" s="1"/>
      <c r="P47" s="1"/>
      <c r="Q47" s="1"/>
      <c r="R47" s="1"/>
      <c r="S47" s="1"/>
      <c r="T47" s="1"/>
      <c r="U47" s="1"/>
      <c r="V47" s="1"/>
      <c r="W47" s="1"/>
      <c r="X47" s="1"/>
      <c r="Y47" s="1"/>
      <c r="Z47" s="1"/>
      <c r="AA47" s="1"/>
    </row>
    <row r="48" spans="2:27" x14ac:dyDescent="0.25">
      <c r="B48" s="1"/>
      <c r="C48" s="1"/>
      <c r="D48" s="1"/>
      <c r="E48" s="1"/>
      <c r="F48" s="1"/>
      <c r="G48" s="1"/>
      <c r="H48" s="1"/>
      <c r="I48" s="1"/>
      <c r="J48" s="1"/>
      <c r="K48" s="1"/>
      <c r="L48" s="1"/>
      <c r="M48" s="1"/>
      <c r="N48" s="1"/>
      <c r="O48" s="1"/>
      <c r="P48" s="1"/>
      <c r="Q48" s="1"/>
      <c r="R48" s="1"/>
      <c r="S48" s="1"/>
      <c r="T48" s="1"/>
      <c r="U48" s="1"/>
      <c r="V48" s="1"/>
      <c r="W48" s="1"/>
      <c r="X48" s="1"/>
      <c r="Y48" s="1"/>
      <c r="Z48" s="1"/>
      <c r="AA48" s="1"/>
    </row>
    <row r="49" spans="2:27" x14ac:dyDescent="0.25">
      <c r="B49" s="1"/>
      <c r="C49" s="1"/>
      <c r="D49" s="1"/>
      <c r="E49" s="1"/>
      <c r="F49" s="1"/>
      <c r="G49" s="1"/>
      <c r="H49" s="1"/>
      <c r="I49" s="1"/>
      <c r="J49" s="1"/>
      <c r="K49" s="1"/>
      <c r="L49" s="1"/>
      <c r="M49" s="1"/>
      <c r="N49" s="1"/>
      <c r="O49" s="1"/>
      <c r="P49" s="1"/>
      <c r="Q49" s="1"/>
      <c r="R49" s="1"/>
      <c r="S49" s="1"/>
      <c r="T49" s="1"/>
      <c r="U49" s="1"/>
      <c r="V49" s="1"/>
      <c r="W49" s="1"/>
      <c r="X49" s="1"/>
      <c r="Y49" s="1"/>
      <c r="Z49" s="1"/>
      <c r="AA49" s="1"/>
    </row>
    <row r="50" spans="2:27" x14ac:dyDescent="0.25">
      <c r="B50" s="1"/>
      <c r="C50" s="1"/>
      <c r="D50" s="1"/>
      <c r="E50" s="1"/>
      <c r="F50" s="1"/>
      <c r="G50" s="1"/>
      <c r="H50" s="1"/>
      <c r="I50" s="1"/>
      <c r="J50" s="1"/>
      <c r="K50" s="1"/>
      <c r="L50" s="1"/>
      <c r="M50" s="1"/>
      <c r="N50" s="1"/>
      <c r="O50" s="1"/>
      <c r="P50" s="1"/>
      <c r="Q50" s="1"/>
      <c r="R50" s="1"/>
      <c r="S50" s="1"/>
      <c r="T50" s="1"/>
      <c r="U50" s="1"/>
      <c r="V50" s="1"/>
      <c r="W50" s="1"/>
      <c r="X50" s="1"/>
      <c r="Y50" s="1"/>
      <c r="Z50" s="1"/>
      <c r="AA50" s="1"/>
    </row>
    <row r="51" spans="2:27" x14ac:dyDescent="0.25">
      <c r="B51" s="1"/>
      <c r="C51" s="1"/>
      <c r="D51" s="1"/>
      <c r="E51" s="1"/>
      <c r="F51" s="1"/>
      <c r="G51" s="1"/>
      <c r="H51" s="1"/>
      <c r="I51" s="1"/>
      <c r="J51" s="1"/>
      <c r="K51" s="1"/>
      <c r="L51" s="1"/>
      <c r="M51" s="1"/>
      <c r="N51" s="1"/>
      <c r="O51" s="1"/>
      <c r="P51" s="1"/>
      <c r="Q51" s="1"/>
      <c r="R51" s="1"/>
      <c r="S51" s="1"/>
      <c r="T51" s="1"/>
      <c r="U51" s="1"/>
      <c r="V51" s="1"/>
      <c r="W51" s="1"/>
      <c r="X51" s="1"/>
      <c r="Y51" s="1"/>
      <c r="Z51" s="1"/>
      <c r="AA51" s="1"/>
    </row>
    <row r="52" spans="2:27" x14ac:dyDescent="0.25">
      <c r="B52" s="1"/>
      <c r="C52" s="1"/>
      <c r="D52" s="1"/>
      <c r="E52" s="1"/>
      <c r="F52" s="1"/>
      <c r="G52" s="1"/>
      <c r="H52" s="1"/>
      <c r="I52" s="1"/>
      <c r="J52" s="1"/>
      <c r="K52" s="1"/>
      <c r="L52" s="1"/>
      <c r="M52" s="1"/>
      <c r="N52" s="1"/>
      <c r="O52" s="1"/>
      <c r="P52" s="1"/>
      <c r="Q52" s="1"/>
      <c r="R52" s="1"/>
      <c r="S52" s="1"/>
      <c r="T52" s="1"/>
      <c r="U52" s="1"/>
      <c r="V52" s="1"/>
      <c r="W52" s="1"/>
      <c r="X52" s="1"/>
      <c r="Y52" s="1"/>
      <c r="Z52" s="1"/>
      <c r="AA52" s="1"/>
    </row>
    <row r="53" spans="2:27" x14ac:dyDescent="0.25">
      <c r="B53" s="1"/>
      <c r="C53" s="1"/>
      <c r="D53" s="1"/>
      <c r="E53" s="1"/>
      <c r="F53" s="1"/>
      <c r="G53" s="1"/>
      <c r="H53" s="1"/>
      <c r="I53" s="1"/>
      <c r="J53" s="1"/>
      <c r="K53" s="1"/>
      <c r="L53" s="1"/>
      <c r="M53" s="1"/>
      <c r="N53" s="1"/>
      <c r="O53" s="1"/>
      <c r="P53" s="1"/>
      <c r="Q53" s="1"/>
      <c r="R53" s="1"/>
      <c r="S53" s="1"/>
      <c r="T53" s="1"/>
      <c r="U53" s="1"/>
      <c r="V53" s="1"/>
      <c r="W53" s="1"/>
      <c r="X53" s="1"/>
      <c r="Y53" s="1"/>
      <c r="Z53" s="1"/>
      <c r="AA53" s="1"/>
    </row>
    <row r="54" spans="2:27" x14ac:dyDescent="0.25">
      <c r="B54" s="1"/>
      <c r="C54" s="1"/>
      <c r="D54" s="1"/>
      <c r="E54" s="1"/>
      <c r="F54" s="1"/>
      <c r="G54" s="1"/>
      <c r="H54" s="1"/>
      <c r="I54" s="1"/>
      <c r="J54" s="1"/>
      <c r="K54" s="1"/>
      <c r="L54" s="1"/>
      <c r="M54" s="1"/>
      <c r="N54" s="1"/>
      <c r="O54" s="1"/>
      <c r="P54" s="1"/>
      <c r="Q54" s="1"/>
      <c r="R54" s="1"/>
      <c r="S54" s="1"/>
      <c r="T54" s="1"/>
      <c r="U54" s="1"/>
      <c r="V54" s="1"/>
      <c r="W54" s="1"/>
      <c r="X54" s="1"/>
      <c r="Y54" s="1"/>
      <c r="Z54" s="1"/>
      <c r="AA54" s="1"/>
    </row>
    <row r="55" spans="2:27" x14ac:dyDescent="0.25">
      <c r="B55" s="1"/>
      <c r="C55" s="1"/>
      <c r="D55" s="1"/>
      <c r="E55" s="1"/>
      <c r="F55" s="1"/>
      <c r="G55" s="1"/>
      <c r="H55" s="1"/>
      <c r="I55" s="1"/>
      <c r="J55" s="1"/>
      <c r="K55" s="1"/>
      <c r="L55" s="1"/>
      <c r="M55" s="1"/>
      <c r="N55" s="1"/>
      <c r="O55" s="1"/>
      <c r="P55" s="1"/>
      <c r="Q55" s="1"/>
      <c r="R55" s="1"/>
      <c r="S55" s="1"/>
      <c r="T55" s="1"/>
      <c r="U55" s="1"/>
      <c r="V55" s="1"/>
      <c r="W55" s="1"/>
      <c r="X55" s="1"/>
      <c r="Y55" s="1"/>
      <c r="Z55" s="1"/>
      <c r="AA55" s="1"/>
    </row>
    <row r="56" spans="2:27" x14ac:dyDescent="0.25">
      <c r="B56" s="1"/>
      <c r="C56" s="1"/>
      <c r="D56" s="1"/>
      <c r="E56" s="1"/>
      <c r="F56" s="1"/>
      <c r="G56" s="1"/>
      <c r="H56" s="1"/>
      <c r="I56" s="1"/>
      <c r="J56" s="1"/>
      <c r="K56" s="1"/>
      <c r="L56" s="1"/>
      <c r="M56" s="1"/>
      <c r="N56" s="1"/>
      <c r="O56" s="1"/>
      <c r="P56" s="1"/>
      <c r="Q56" s="1"/>
      <c r="R56" s="1"/>
      <c r="S56" s="1"/>
      <c r="T56" s="1"/>
      <c r="U56" s="1"/>
      <c r="V56" s="1"/>
      <c r="W56" s="1"/>
      <c r="X56" s="1"/>
      <c r="Y56" s="1"/>
      <c r="Z56" s="1"/>
      <c r="AA56" s="1"/>
    </row>
    <row r="57" spans="2:27" x14ac:dyDescent="0.25">
      <c r="B57" s="1"/>
      <c r="C57" s="1"/>
      <c r="D57" s="1"/>
      <c r="E57" s="1"/>
      <c r="F57" s="1"/>
      <c r="G57" s="1"/>
      <c r="H57" s="1"/>
      <c r="I57" s="1"/>
      <c r="J57" s="1"/>
      <c r="K57" s="1"/>
      <c r="L57" s="1"/>
      <c r="M57" s="1"/>
      <c r="N57" s="1"/>
      <c r="O57" s="1"/>
      <c r="P57" s="1"/>
      <c r="Q57" s="1"/>
      <c r="R57" s="1"/>
      <c r="S57" s="1"/>
      <c r="T57" s="1"/>
      <c r="U57" s="1"/>
      <c r="V57" s="1"/>
      <c r="W57" s="1"/>
      <c r="X57" s="1"/>
      <c r="Y57" s="1"/>
      <c r="Z57" s="1"/>
      <c r="AA57" s="1"/>
    </row>
    <row r="58" spans="2:27" x14ac:dyDescent="0.25">
      <c r="B58" s="1"/>
      <c r="C58" s="1"/>
      <c r="D58" s="1"/>
      <c r="E58" s="1"/>
      <c r="F58" s="1"/>
      <c r="G58" s="1"/>
      <c r="H58" s="1"/>
      <c r="I58" s="1"/>
      <c r="J58" s="1"/>
      <c r="K58" s="1"/>
      <c r="L58" s="1"/>
      <c r="M58" s="1"/>
      <c r="N58" s="1"/>
      <c r="O58" s="1"/>
      <c r="P58" s="1"/>
      <c r="Q58" s="1"/>
      <c r="R58" s="1"/>
      <c r="S58" s="1"/>
      <c r="T58" s="1"/>
      <c r="U58" s="1"/>
      <c r="V58" s="1"/>
      <c r="W58" s="1"/>
      <c r="X58" s="1"/>
      <c r="Y58" s="1"/>
      <c r="Z58" s="1"/>
      <c r="AA58" s="1"/>
    </row>
    <row r="59" spans="2:27" x14ac:dyDescent="0.25">
      <c r="B59" s="1"/>
      <c r="C59" s="1"/>
      <c r="D59" s="1"/>
      <c r="E59" s="1"/>
      <c r="F59" s="1"/>
      <c r="G59" s="1"/>
      <c r="H59" s="1"/>
      <c r="I59" s="1"/>
      <c r="J59" s="1"/>
      <c r="K59" s="1"/>
      <c r="L59" s="1"/>
      <c r="M59" s="1"/>
      <c r="N59" s="1"/>
      <c r="O59" s="1"/>
      <c r="P59" s="1"/>
      <c r="Q59" s="1"/>
      <c r="R59" s="1"/>
      <c r="S59" s="1"/>
      <c r="T59" s="1"/>
      <c r="U59" s="1"/>
      <c r="V59" s="1"/>
      <c r="W59" s="1"/>
      <c r="X59" s="1"/>
      <c r="Y59" s="1"/>
      <c r="Z59" s="1"/>
      <c r="AA59" s="1"/>
    </row>
    <row r="60" spans="2:27" x14ac:dyDescent="0.25">
      <c r="B60" s="1"/>
      <c r="C60" s="1"/>
      <c r="D60" s="1"/>
      <c r="E60" s="1"/>
      <c r="F60" s="1"/>
      <c r="G60" s="1"/>
      <c r="H60" s="1"/>
      <c r="I60" s="1"/>
      <c r="J60" s="1"/>
      <c r="K60" s="1"/>
      <c r="L60" s="1"/>
      <c r="M60" s="1"/>
      <c r="N60" s="1"/>
      <c r="O60" s="1"/>
      <c r="P60" s="1"/>
      <c r="Q60" s="1"/>
      <c r="R60" s="1"/>
      <c r="S60" s="1"/>
      <c r="T60" s="1"/>
      <c r="U60" s="1"/>
      <c r="V60" s="1"/>
      <c r="W60" s="1"/>
      <c r="X60" s="1"/>
      <c r="Y60" s="1"/>
      <c r="Z60" s="1"/>
      <c r="AA60" s="1"/>
    </row>
    <row r="61" spans="2:27" x14ac:dyDescent="0.25">
      <c r="B61" s="1"/>
      <c r="C61" s="1"/>
      <c r="D61" s="1"/>
      <c r="E61" s="1"/>
      <c r="F61" s="1"/>
      <c r="G61" s="1"/>
      <c r="H61" s="1"/>
      <c r="I61" s="1"/>
      <c r="J61" s="1"/>
      <c r="K61" s="1"/>
      <c r="L61" s="1"/>
      <c r="M61" s="1"/>
      <c r="N61" s="1"/>
      <c r="O61" s="1"/>
      <c r="P61" s="1"/>
      <c r="Q61" s="1"/>
      <c r="R61" s="1"/>
      <c r="S61" s="1"/>
      <c r="T61" s="1"/>
      <c r="U61" s="1"/>
      <c r="V61" s="1"/>
      <c r="W61" s="1"/>
      <c r="X61" s="1"/>
      <c r="Y61" s="1"/>
      <c r="Z61" s="1"/>
      <c r="AA61" s="1"/>
    </row>
    <row r="62" spans="2:27" x14ac:dyDescent="0.25">
      <c r="B62" s="1"/>
      <c r="C62" s="1"/>
      <c r="D62" s="1"/>
      <c r="E62" s="1"/>
      <c r="F62" s="1"/>
      <c r="G62" s="1"/>
      <c r="H62" s="1"/>
      <c r="I62" s="1"/>
      <c r="J62" s="1"/>
      <c r="K62" s="1"/>
      <c r="L62" s="1"/>
      <c r="M62" s="1"/>
      <c r="N62" s="1"/>
      <c r="O62" s="1"/>
      <c r="P62" s="1"/>
      <c r="Q62" s="1"/>
      <c r="R62" s="1"/>
      <c r="S62" s="1"/>
      <c r="T62" s="1"/>
      <c r="U62" s="1"/>
      <c r="V62" s="1"/>
      <c r="W62" s="1"/>
      <c r="X62" s="1"/>
      <c r="Y62" s="1"/>
      <c r="Z62" s="1"/>
      <c r="AA62" s="1"/>
    </row>
    <row r="63" spans="2:27" x14ac:dyDescent="0.25">
      <c r="B63" s="1"/>
      <c r="C63" s="1"/>
      <c r="D63" s="1"/>
      <c r="E63" s="1"/>
      <c r="F63" s="1"/>
      <c r="G63" s="1"/>
      <c r="H63" s="1"/>
      <c r="I63" s="1"/>
      <c r="J63" s="1"/>
      <c r="K63" s="1"/>
      <c r="L63" s="1"/>
      <c r="M63" s="1"/>
      <c r="N63" s="1"/>
      <c r="O63" s="1"/>
      <c r="P63" s="1"/>
      <c r="Q63" s="1"/>
      <c r="R63" s="1"/>
      <c r="S63" s="1"/>
      <c r="T63" s="1"/>
      <c r="U63" s="1"/>
      <c r="V63" s="1"/>
      <c r="W63" s="1"/>
      <c r="X63" s="1"/>
      <c r="Y63" s="1"/>
      <c r="Z63" s="1"/>
      <c r="AA63" s="1"/>
    </row>
    <row r="64" spans="2:27" x14ac:dyDescent="0.25">
      <c r="B64" s="1"/>
      <c r="C64" s="1"/>
      <c r="D64" s="1"/>
      <c r="E64" s="1"/>
      <c r="F64" s="1"/>
      <c r="G64" s="1"/>
      <c r="H64" s="1"/>
      <c r="I64" s="1"/>
      <c r="J64" s="1"/>
      <c r="K64" s="1"/>
      <c r="L64" s="1"/>
      <c r="M64" s="1"/>
      <c r="N64" s="1"/>
      <c r="O64" s="1"/>
      <c r="P64" s="1"/>
      <c r="Q64" s="1"/>
      <c r="R64" s="1"/>
      <c r="S64" s="1"/>
      <c r="T64" s="1"/>
      <c r="U64" s="1"/>
      <c r="V64" s="1"/>
      <c r="W64" s="1"/>
      <c r="X64" s="1"/>
      <c r="Y64" s="1"/>
      <c r="Z64" s="1"/>
      <c r="AA64" s="1"/>
    </row>
    <row r="65" spans="2:27" x14ac:dyDescent="0.25">
      <c r="B65" s="1"/>
      <c r="C65" s="1"/>
      <c r="D65" s="1"/>
      <c r="E65" s="1"/>
      <c r="F65" s="1"/>
      <c r="G65" s="1"/>
      <c r="H65" s="1"/>
      <c r="I65" s="1"/>
      <c r="J65" s="1"/>
      <c r="K65" s="1"/>
      <c r="L65" s="1"/>
      <c r="M65" s="1"/>
      <c r="N65" s="1"/>
      <c r="O65" s="1"/>
      <c r="P65" s="1"/>
      <c r="Q65" s="1"/>
      <c r="R65" s="1"/>
      <c r="S65" s="1"/>
      <c r="T65" s="1"/>
      <c r="U65" s="1"/>
      <c r="V65" s="1"/>
      <c r="W65" s="1"/>
      <c r="X65" s="1"/>
      <c r="Y65" s="1"/>
      <c r="Z65" s="1"/>
      <c r="AA65" s="1"/>
    </row>
    <row r="66" spans="2:27" x14ac:dyDescent="0.25">
      <c r="B66" s="1"/>
      <c r="C66" s="1"/>
      <c r="D66" s="1"/>
      <c r="E66" s="1"/>
      <c r="F66" s="1"/>
      <c r="G66" s="1"/>
      <c r="H66" s="1"/>
      <c r="I66" s="1"/>
      <c r="J66" s="1"/>
      <c r="K66" s="1"/>
      <c r="L66" s="1"/>
      <c r="M66" s="1"/>
      <c r="N66" s="1"/>
      <c r="O66" s="1"/>
      <c r="P66" s="1"/>
      <c r="Q66" s="1"/>
      <c r="R66" s="1"/>
      <c r="S66" s="1"/>
      <c r="T66" s="1"/>
      <c r="U66" s="1"/>
      <c r="V66" s="1"/>
      <c r="W66" s="1"/>
      <c r="X66" s="1"/>
      <c r="Y66" s="1"/>
      <c r="Z66" s="1"/>
      <c r="AA66" s="1"/>
    </row>
    <row r="67" spans="2:27" x14ac:dyDescent="0.25">
      <c r="B67" s="1"/>
      <c r="C67" s="1"/>
      <c r="D67" s="1"/>
      <c r="E67" s="1"/>
      <c r="F67" s="1"/>
      <c r="G67" s="1"/>
      <c r="H67" s="1"/>
      <c r="I67" s="1"/>
      <c r="J67" s="1"/>
      <c r="K67" s="1"/>
      <c r="L67" s="1"/>
      <c r="M67" s="1"/>
      <c r="N67" s="1"/>
      <c r="O67" s="1"/>
      <c r="P67" s="1"/>
      <c r="Q67" s="1"/>
      <c r="R67" s="1"/>
      <c r="S67" s="1"/>
      <c r="T67" s="1"/>
      <c r="U67" s="1"/>
      <c r="V67" s="1"/>
      <c r="W67" s="1"/>
      <c r="X67" s="1"/>
      <c r="Y67" s="1"/>
      <c r="Z67" s="1"/>
      <c r="AA67" s="1"/>
    </row>
    <row r="68" spans="2:27" x14ac:dyDescent="0.25">
      <c r="B68" s="1"/>
      <c r="C68" s="1"/>
      <c r="D68" s="1"/>
      <c r="E68" s="1"/>
      <c r="F68" s="1"/>
      <c r="G68" s="1"/>
      <c r="H68" s="1"/>
      <c r="I68" s="1"/>
      <c r="J68" s="1"/>
      <c r="K68" s="1"/>
      <c r="L68" s="1"/>
      <c r="M68" s="1"/>
      <c r="N68" s="1"/>
      <c r="O68" s="1"/>
      <c r="P68" s="1"/>
      <c r="Q68" s="1"/>
      <c r="R68" s="1"/>
      <c r="S68" s="1"/>
      <c r="T68" s="1"/>
      <c r="U68" s="1"/>
      <c r="V68" s="1"/>
      <c r="W68" s="1"/>
      <c r="X68" s="1"/>
      <c r="Y68" s="1"/>
      <c r="Z68" s="1"/>
      <c r="AA68" s="1"/>
    </row>
    <row r="69" spans="2:27" x14ac:dyDescent="0.25">
      <c r="B69" s="1"/>
      <c r="C69" s="1"/>
      <c r="D69" s="1"/>
      <c r="E69" s="1"/>
      <c r="F69" s="1"/>
      <c r="G69" s="1"/>
      <c r="H69" s="1"/>
      <c r="I69" s="1"/>
      <c r="J69" s="1"/>
      <c r="K69" s="1"/>
      <c r="L69" s="1"/>
      <c r="M69" s="1"/>
      <c r="N69" s="1"/>
      <c r="O69" s="1"/>
      <c r="P69" s="1"/>
      <c r="Q69" s="1"/>
      <c r="R69" s="1"/>
      <c r="S69" s="1"/>
      <c r="T69" s="1"/>
      <c r="U69" s="1"/>
      <c r="V69" s="1"/>
      <c r="W69" s="1"/>
      <c r="X69" s="1"/>
      <c r="Y69" s="1"/>
      <c r="Z69" s="1"/>
      <c r="AA69" s="1"/>
    </row>
    <row r="70" spans="2:27" x14ac:dyDescent="0.25">
      <c r="B70" s="1"/>
      <c r="C70" s="1"/>
      <c r="D70" s="1"/>
      <c r="E70" s="1"/>
      <c r="F70" s="1"/>
      <c r="G70" s="1"/>
      <c r="H70" s="1"/>
      <c r="I70" s="1"/>
      <c r="J70" s="1"/>
      <c r="K70" s="1"/>
      <c r="L70" s="1"/>
      <c r="M70" s="1"/>
      <c r="N70" s="1"/>
      <c r="O70" s="1"/>
      <c r="P70" s="1"/>
      <c r="Q70" s="1"/>
      <c r="R70" s="1"/>
      <c r="S70" s="1"/>
      <c r="T70" s="1"/>
      <c r="U70" s="1"/>
      <c r="V70" s="1"/>
      <c r="W70" s="1"/>
      <c r="X70" s="1"/>
      <c r="Y70" s="1"/>
      <c r="Z70" s="1"/>
      <c r="AA70" s="1"/>
    </row>
    <row r="71" spans="2:27" x14ac:dyDescent="0.25">
      <c r="B71" s="1"/>
      <c r="C71" s="1"/>
      <c r="D71" s="1"/>
      <c r="E71" s="1"/>
      <c r="F71" s="1"/>
      <c r="G71" s="1"/>
      <c r="H71" s="1"/>
      <c r="I71" s="1"/>
      <c r="J71" s="1"/>
      <c r="K71" s="1"/>
      <c r="L71" s="1"/>
      <c r="M71" s="1"/>
      <c r="N71" s="1"/>
      <c r="O71" s="1"/>
      <c r="P71" s="1"/>
      <c r="Q71" s="1"/>
      <c r="R71" s="1"/>
      <c r="S71" s="1"/>
      <c r="T71" s="1"/>
      <c r="U71" s="1"/>
      <c r="V71" s="1"/>
      <c r="W71" s="1"/>
      <c r="X71" s="1"/>
      <c r="Y71" s="1"/>
      <c r="Z71" s="1"/>
      <c r="AA71" s="1"/>
    </row>
    <row r="72" spans="2:27" x14ac:dyDescent="0.25">
      <c r="B72" s="1"/>
      <c r="C72" s="1"/>
      <c r="D72" s="1"/>
      <c r="E72" s="1"/>
      <c r="F72" s="1"/>
      <c r="G72" s="1"/>
      <c r="H72" s="1"/>
      <c r="I72" s="1"/>
      <c r="J72" s="1"/>
      <c r="K72" s="1"/>
      <c r="L72" s="1"/>
      <c r="M72" s="1"/>
      <c r="N72" s="1"/>
      <c r="O72" s="1"/>
      <c r="P72" s="1"/>
      <c r="Q72" s="1"/>
      <c r="R72" s="1"/>
      <c r="S72" s="1"/>
      <c r="T72" s="1"/>
      <c r="U72" s="1"/>
      <c r="V72" s="1"/>
      <c r="W72" s="1"/>
      <c r="X72" s="1"/>
      <c r="Y72" s="1"/>
      <c r="Z72" s="1"/>
      <c r="AA72" s="1"/>
    </row>
    <row r="73" spans="2:27" x14ac:dyDescent="0.25">
      <c r="B73" s="1"/>
      <c r="C73" s="1"/>
      <c r="D73" s="1"/>
      <c r="E73" s="1"/>
      <c r="F73" s="1"/>
      <c r="G73" s="1"/>
      <c r="H73" s="1"/>
      <c r="I73" s="1"/>
      <c r="J73" s="1"/>
      <c r="K73" s="1"/>
      <c r="L73" s="1"/>
      <c r="M73" s="1"/>
      <c r="N73" s="1"/>
      <c r="O73" s="1"/>
      <c r="P73" s="1"/>
      <c r="Q73" s="1"/>
      <c r="R73" s="1"/>
      <c r="S73" s="1"/>
      <c r="T73" s="1"/>
      <c r="U73" s="1"/>
      <c r="V73" s="1"/>
      <c r="W73" s="1"/>
      <c r="X73" s="1"/>
      <c r="Y73" s="1"/>
      <c r="Z73" s="1"/>
      <c r="AA73" s="1"/>
    </row>
    <row r="74" spans="2:27" x14ac:dyDescent="0.25">
      <c r="B74" s="1"/>
      <c r="C74" s="1"/>
      <c r="D74" s="1"/>
      <c r="E74" s="1"/>
      <c r="F74" s="1"/>
      <c r="G74" s="1"/>
      <c r="H74" s="1"/>
      <c r="I74" s="1"/>
      <c r="J74" s="1"/>
      <c r="K74" s="1"/>
      <c r="L74" s="1"/>
      <c r="M74" s="1"/>
      <c r="N74" s="1"/>
      <c r="O74" s="1"/>
      <c r="P74" s="1"/>
      <c r="Q74" s="1"/>
      <c r="R74" s="1"/>
      <c r="S74" s="1"/>
      <c r="T74" s="1"/>
      <c r="U74" s="1"/>
      <c r="V74" s="1"/>
      <c r="W74" s="1"/>
      <c r="X74" s="1"/>
      <c r="Y74" s="1"/>
      <c r="Z74" s="1"/>
      <c r="AA74" s="1"/>
    </row>
    <row r="75" spans="2:27" x14ac:dyDescent="0.25">
      <c r="B75" s="1"/>
      <c r="C75" s="1"/>
      <c r="D75" s="1"/>
      <c r="E75" s="1"/>
      <c r="F75" s="1"/>
      <c r="G75" s="1"/>
      <c r="H75" s="1"/>
      <c r="I75" s="1"/>
      <c r="J75" s="1"/>
      <c r="K75" s="1"/>
      <c r="L75" s="1"/>
      <c r="M75" s="1"/>
      <c r="N75" s="1"/>
      <c r="O75" s="1"/>
      <c r="P75" s="1"/>
      <c r="Q75" s="1"/>
      <c r="R75" s="1"/>
      <c r="S75" s="1"/>
      <c r="T75" s="1"/>
      <c r="U75" s="1"/>
      <c r="V75" s="1"/>
      <c r="W75" s="1"/>
      <c r="X75" s="1"/>
      <c r="Y75" s="1"/>
      <c r="Z75" s="1"/>
      <c r="AA75" s="1"/>
    </row>
    <row r="76" spans="2:27" x14ac:dyDescent="0.25">
      <c r="B76" s="1"/>
      <c r="C76" s="1"/>
      <c r="D76" s="1"/>
      <c r="E76" s="1"/>
      <c r="F76" s="1"/>
      <c r="G76" s="1"/>
      <c r="H76" s="1"/>
      <c r="I76" s="1"/>
      <c r="J76" s="1"/>
      <c r="K76" s="1"/>
      <c r="L76" s="1"/>
      <c r="M76" s="1"/>
      <c r="N76" s="1"/>
      <c r="O76" s="1"/>
      <c r="P76" s="1"/>
      <c r="Q76" s="1"/>
      <c r="R76" s="1"/>
      <c r="S76" s="1"/>
      <c r="T76" s="1"/>
      <c r="U76" s="1"/>
      <c r="V76" s="1"/>
      <c r="W76" s="1"/>
      <c r="X76" s="1"/>
      <c r="Y76" s="1"/>
      <c r="Z76" s="1"/>
      <c r="AA76" s="1"/>
    </row>
    <row r="77" spans="2:27" x14ac:dyDescent="0.25">
      <c r="B77" s="1"/>
      <c r="C77" s="1"/>
      <c r="D77" s="1"/>
      <c r="E77" s="1"/>
      <c r="F77" s="1"/>
      <c r="G77" s="1"/>
      <c r="H77" s="1"/>
      <c r="I77" s="1"/>
      <c r="J77" s="1"/>
      <c r="K77" s="1"/>
      <c r="L77" s="1"/>
      <c r="M77" s="1"/>
      <c r="N77" s="1"/>
      <c r="O77" s="1"/>
      <c r="P77" s="1"/>
      <c r="Q77" s="1"/>
      <c r="R77" s="1"/>
      <c r="S77" s="1"/>
      <c r="T77" s="1"/>
      <c r="U77" s="1"/>
      <c r="V77" s="1"/>
      <c r="W77" s="1"/>
      <c r="X77" s="1"/>
      <c r="Y77" s="1"/>
      <c r="Z77" s="1"/>
      <c r="AA77" s="1"/>
    </row>
    <row r="78" spans="2:27" x14ac:dyDescent="0.25">
      <c r="B78" s="1"/>
      <c r="C78" s="1"/>
      <c r="D78" s="1"/>
      <c r="E78" s="1"/>
      <c r="F78" s="1"/>
      <c r="G78" s="1"/>
      <c r="H78" s="1"/>
      <c r="I78" s="1"/>
      <c r="J78" s="1"/>
      <c r="K78" s="1"/>
      <c r="L78" s="1"/>
      <c r="M78" s="1"/>
      <c r="N78" s="1"/>
      <c r="O78" s="1"/>
      <c r="P78" s="1"/>
      <c r="Q78" s="1"/>
      <c r="R78" s="1"/>
      <c r="S78" s="1"/>
      <c r="T78" s="1"/>
      <c r="U78" s="1"/>
      <c r="V78" s="1"/>
      <c r="W78" s="1"/>
      <c r="X78" s="1"/>
      <c r="Y78" s="1"/>
      <c r="Z78" s="1"/>
      <c r="AA78" s="1"/>
    </row>
    <row r="79" spans="2:27" x14ac:dyDescent="0.25">
      <c r="B79" s="1"/>
      <c r="C79" s="1"/>
      <c r="D79" s="1"/>
      <c r="E79" s="1"/>
      <c r="F79" s="1"/>
      <c r="G79" s="1"/>
      <c r="H79" s="1"/>
      <c r="I79" s="1"/>
      <c r="J79" s="1"/>
      <c r="K79" s="1"/>
      <c r="L79" s="1"/>
      <c r="M79" s="1"/>
      <c r="N79" s="1"/>
      <c r="O79" s="1"/>
      <c r="P79" s="1"/>
      <c r="Q79" s="1"/>
      <c r="R79" s="1"/>
      <c r="S79" s="1"/>
      <c r="T79" s="1"/>
      <c r="U79" s="1"/>
      <c r="V79" s="1"/>
      <c r="W79" s="1"/>
      <c r="X79" s="1"/>
      <c r="Y79" s="1"/>
      <c r="Z79" s="1"/>
      <c r="AA79" s="1"/>
    </row>
    <row r="80" spans="2:27" x14ac:dyDescent="0.25">
      <c r="B80" s="1"/>
      <c r="C80" s="1"/>
      <c r="D80" s="1"/>
      <c r="E80" s="1"/>
      <c r="F80" s="1"/>
      <c r="G80" s="1"/>
      <c r="H80" s="1"/>
      <c r="I80" s="1"/>
      <c r="J80" s="1"/>
      <c r="K80" s="1"/>
      <c r="L80" s="1"/>
      <c r="M80" s="1"/>
      <c r="N80" s="1"/>
      <c r="O80" s="1"/>
      <c r="P80" s="1"/>
      <c r="Q80" s="1"/>
      <c r="R80" s="1"/>
      <c r="S80" s="1"/>
      <c r="T80" s="1"/>
      <c r="U80" s="1"/>
      <c r="V80" s="1"/>
      <c r="W80" s="1"/>
      <c r="X80" s="1"/>
      <c r="Y80" s="1"/>
      <c r="Z80" s="1"/>
      <c r="AA80" s="1"/>
    </row>
    <row r="81" spans="2:27" x14ac:dyDescent="0.25">
      <c r="B81" s="1"/>
      <c r="C81" s="1"/>
      <c r="D81" s="1"/>
      <c r="E81" s="1"/>
      <c r="F81" s="1"/>
      <c r="G81" s="1"/>
      <c r="H81" s="1"/>
      <c r="I81" s="1"/>
      <c r="J81" s="1"/>
      <c r="K81" s="1"/>
      <c r="L81" s="1"/>
      <c r="M81" s="1"/>
      <c r="N81" s="1"/>
      <c r="O81" s="1"/>
      <c r="P81" s="1"/>
      <c r="Q81" s="1"/>
      <c r="R81" s="1"/>
      <c r="S81" s="1"/>
      <c r="T81" s="1"/>
      <c r="U81" s="1"/>
      <c r="V81" s="1"/>
      <c r="W81" s="1"/>
      <c r="X81" s="1"/>
      <c r="Y81" s="1"/>
      <c r="Z81" s="1"/>
      <c r="AA81" s="1"/>
    </row>
    <row r="82" spans="2:27" x14ac:dyDescent="0.25">
      <c r="B82" s="1"/>
      <c r="C82" s="1"/>
      <c r="D82" s="1"/>
      <c r="E82" s="1"/>
      <c r="F82" s="1"/>
      <c r="G82" s="1"/>
      <c r="H82" s="1"/>
      <c r="I82" s="1"/>
      <c r="J82" s="1"/>
      <c r="K82" s="1"/>
      <c r="L82" s="1"/>
      <c r="M82" s="1"/>
      <c r="N82" s="1"/>
      <c r="O82" s="1"/>
      <c r="P82" s="1"/>
      <c r="Q82" s="1"/>
      <c r="R82" s="1"/>
      <c r="S82" s="1"/>
      <c r="T82" s="1"/>
      <c r="U82" s="1"/>
      <c r="V82" s="1"/>
      <c r="W82" s="1"/>
      <c r="X82" s="1"/>
      <c r="Y82" s="1"/>
      <c r="Z82" s="1"/>
      <c r="AA82" s="1"/>
    </row>
    <row r="83" spans="2:27" x14ac:dyDescent="0.25">
      <c r="B83" s="1"/>
      <c r="C83" s="1"/>
      <c r="D83" s="1"/>
      <c r="E83" s="1"/>
      <c r="F83" s="1"/>
      <c r="G83" s="1"/>
      <c r="H83" s="1"/>
      <c r="I83" s="1"/>
      <c r="J83" s="1"/>
      <c r="K83" s="1"/>
      <c r="L83" s="1"/>
      <c r="M83" s="1"/>
      <c r="N83" s="1"/>
      <c r="O83" s="1"/>
      <c r="P83" s="1"/>
      <c r="Q83" s="1"/>
      <c r="R83" s="1"/>
      <c r="S83" s="1"/>
      <c r="T83" s="1"/>
      <c r="U83" s="1"/>
      <c r="V83" s="1"/>
      <c r="W83" s="1"/>
      <c r="X83" s="1"/>
      <c r="Y83" s="1"/>
      <c r="Z83" s="1"/>
      <c r="AA83" s="1"/>
    </row>
    <row r="84" spans="2:27" x14ac:dyDescent="0.25">
      <c r="B84" s="1"/>
      <c r="C84" s="1"/>
      <c r="D84" s="1"/>
      <c r="E84" s="1"/>
      <c r="F84" s="1"/>
      <c r="G84" s="1"/>
      <c r="H84" s="1"/>
      <c r="I84" s="1"/>
      <c r="J84" s="1"/>
      <c r="K84" s="1"/>
      <c r="L84" s="1"/>
      <c r="M84" s="1"/>
      <c r="N84" s="1"/>
      <c r="O84" s="1"/>
      <c r="P84" s="1"/>
      <c r="Q84" s="1"/>
      <c r="R84" s="1"/>
      <c r="S84" s="1"/>
      <c r="T84" s="1"/>
      <c r="U84" s="1"/>
      <c r="V84" s="1"/>
      <c r="W84" s="1"/>
      <c r="X84" s="1"/>
      <c r="Y84" s="1"/>
      <c r="Z84" s="1"/>
      <c r="AA84" s="1"/>
    </row>
    <row r="85" spans="2:27" x14ac:dyDescent="0.25">
      <c r="B85" s="1"/>
      <c r="C85" s="1"/>
      <c r="D85" s="1"/>
      <c r="E85" s="1"/>
      <c r="F85" s="1"/>
      <c r="G85" s="1"/>
      <c r="H85" s="1"/>
      <c r="I85" s="1"/>
      <c r="J85" s="1"/>
      <c r="K85" s="1"/>
      <c r="L85" s="1"/>
      <c r="M85" s="1"/>
      <c r="N85" s="1"/>
      <c r="O85" s="1"/>
      <c r="P85" s="1"/>
      <c r="Q85" s="1"/>
      <c r="R85" s="1"/>
      <c r="S85" s="1"/>
      <c r="T85" s="1"/>
      <c r="U85" s="1"/>
      <c r="V85" s="1"/>
      <c r="W85" s="1"/>
      <c r="X85" s="1"/>
      <c r="Y85" s="1"/>
      <c r="Z85" s="1"/>
      <c r="AA85" s="1"/>
    </row>
    <row r="86" spans="2:27" x14ac:dyDescent="0.25">
      <c r="B86" s="1"/>
      <c r="C86" s="1"/>
      <c r="D86" s="1"/>
      <c r="E86" s="1"/>
      <c r="F86" s="1"/>
      <c r="G86" s="1"/>
      <c r="H86" s="1"/>
      <c r="I86" s="1"/>
      <c r="J86" s="1"/>
      <c r="K86" s="1"/>
      <c r="L86" s="1"/>
      <c r="M86" s="1"/>
      <c r="N86" s="1"/>
      <c r="O86" s="1"/>
      <c r="P86" s="1"/>
      <c r="Q86" s="1"/>
      <c r="R86" s="1"/>
      <c r="S86" s="1"/>
      <c r="T86" s="1"/>
      <c r="U86" s="1"/>
      <c r="V86" s="1"/>
      <c r="W86" s="1"/>
      <c r="X86" s="1"/>
      <c r="Y86" s="1"/>
      <c r="Z86" s="1"/>
      <c r="AA86" s="1"/>
    </row>
    <row r="87" spans="2:27" x14ac:dyDescent="0.25">
      <c r="B87" s="1"/>
      <c r="C87" s="1"/>
      <c r="D87" s="1"/>
      <c r="E87" s="1"/>
      <c r="F87" s="1"/>
      <c r="G87" s="1"/>
      <c r="H87" s="1"/>
      <c r="I87" s="1"/>
      <c r="J87" s="1"/>
      <c r="K87" s="1"/>
      <c r="L87" s="1"/>
      <c r="M87" s="1"/>
      <c r="N87" s="1"/>
      <c r="O87" s="1"/>
      <c r="P87" s="1"/>
      <c r="Q87" s="1"/>
      <c r="R87" s="1"/>
      <c r="S87" s="1"/>
      <c r="T87" s="1"/>
      <c r="U87" s="1"/>
      <c r="V87" s="1"/>
      <c r="W87" s="1"/>
      <c r="X87" s="1"/>
      <c r="Y87" s="1"/>
      <c r="Z87" s="1"/>
      <c r="AA87" s="1"/>
    </row>
    <row r="88" spans="2:27" x14ac:dyDescent="0.25">
      <c r="B88" s="1"/>
      <c r="C88" s="1"/>
      <c r="D88" s="1"/>
      <c r="E88" s="1"/>
      <c r="F88" s="1"/>
      <c r="G88" s="1"/>
      <c r="H88" s="1"/>
      <c r="I88" s="1"/>
      <c r="J88" s="1"/>
      <c r="K88" s="1"/>
      <c r="L88" s="1"/>
      <c r="M88" s="1"/>
      <c r="N88" s="1"/>
      <c r="O88" s="1"/>
      <c r="P88" s="1"/>
      <c r="Q88" s="1"/>
      <c r="R88" s="1"/>
      <c r="S88" s="1"/>
      <c r="T88" s="1"/>
      <c r="U88" s="1"/>
      <c r="V88" s="1"/>
      <c r="W88" s="1"/>
      <c r="X88" s="1"/>
      <c r="Y88" s="1"/>
      <c r="Z88" s="1"/>
      <c r="AA88" s="1"/>
    </row>
    <row r="89" spans="2:27" x14ac:dyDescent="0.25">
      <c r="B89" s="1"/>
      <c r="C89" s="1"/>
      <c r="D89" s="1"/>
      <c r="E89" s="1"/>
      <c r="F89" s="1"/>
      <c r="G89" s="1"/>
      <c r="H89" s="1"/>
      <c r="I89" s="1"/>
      <c r="J89" s="1"/>
      <c r="K89" s="1"/>
      <c r="L89" s="1"/>
      <c r="M89" s="1"/>
      <c r="N89" s="1"/>
      <c r="O89" s="1"/>
      <c r="P89" s="1"/>
      <c r="Q89" s="1"/>
      <c r="R89" s="1"/>
      <c r="S89" s="1"/>
      <c r="T89" s="1"/>
      <c r="U89" s="1"/>
      <c r="V89" s="1"/>
      <c r="W89" s="1"/>
      <c r="X89" s="1"/>
      <c r="Y89" s="1"/>
      <c r="Z89" s="1"/>
      <c r="AA89" s="1"/>
    </row>
    <row r="90" spans="2:27" x14ac:dyDescent="0.25">
      <c r="B90" s="1"/>
      <c r="C90" s="1"/>
      <c r="D90" s="1"/>
      <c r="E90" s="1"/>
      <c r="F90" s="1"/>
      <c r="G90" s="1"/>
      <c r="H90" s="1"/>
      <c r="I90" s="1"/>
      <c r="J90" s="1"/>
      <c r="K90" s="1"/>
      <c r="L90" s="1"/>
      <c r="M90" s="1"/>
      <c r="N90" s="1"/>
      <c r="O90" s="1"/>
      <c r="P90" s="1"/>
      <c r="Q90" s="1"/>
      <c r="R90" s="1"/>
      <c r="S90" s="1"/>
      <c r="T90" s="1"/>
      <c r="U90" s="1"/>
      <c r="V90" s="1"/>
      <c r="W90" s="1"/>
      <c r="X90" s="1"/>
      <c r="Y90" s="1"/>
      <c r="Z90" s="1"/>
      <c r="AA90" s="1"/>
    </row>
    <row r="91" spans="2:27" x14ac:dyDescent="0.25">
      <c r="B91" s="1"/>
      <c r="C91" s="1"/>
      <c r="D91" s="1"/>
      <c r="E91" s="1"/>
      <c r="F91" s="1"/>
      <c r="G91" s="1"/>
      <c r="H91" s="1"/>
      <c r="I91" s="1"/>
      <c r="J91" s="1"/>
      <c r="K91" s="1"/>
      <c r="L91" s="1"/>
      <c r="M91" s="1"/>
      <c r="N91" s="1"/>
      <c r="O91" s="1"/>
      <c r="P91" s="1"/>
      <c r="Q91" s="1"/>
      <c r="R91" s="1"/>
      <c r="S91" s="1"/>
      <c r="T91" s="1"/>
      <c r="U91" s="1"/>
      <c r="V91" s="1"/>
      <c r="W91" s="1"/>
      <c r="X91" s="1"/>
      <c r="Y91" s="1"/>
      <c r="Z91" s="1"/>
      <c r="AA91" s="1"/>
    </row>
    <row r="92" spans="2:27" x14ac:dyDescent="0.25">
      <c r="B92" s="1"/>
      <c r="C92" s="1"/>
      <c r="D92" s="1"/>
      <c r="E92" s="1"/>
      <c r="F92" s="1"/>
      <c r="G92" s="1"/>
      <c r="H92" s="1"/>
      <c r="I92" s="1"/>
      <c r="J92" s="1"/>
      <c r="K92" s="1"/>
      <c r="L92" s="1"/>
      <c r="M92" s="1"/>
      <c r="N92" s="1"/>
      <c r="O92" s="1"/>
      <c r="P92" s="1"/>
      <c r="Q92" s="1"/>
      <c r="R92" s="1"/>
      <c r="S92" s="1"/>
      <c r="T92" s="1"/>
      <c r="U92" s="1"/>
      <c r="V92" s="1"/>
      <c r="W92" s="1"/>
      <c r="X92" s="1"/>
      <c r="Y92" s="1"/>
      <c r="Z92" s="1"/>
      <c r="AA92" s="1"/>
    </row>
    <row r="93" spans="2:27" x14ac:dyDescent="0.25">
      <c r="B93" s="1"/>
      <c r="C93" s="1"/>
      <c r="D93" s="1"/>
      <c r="E93" s="1"/>
      <c r="F93" s="1"/>
      <c r="G93" s="1"/>
      <c r="H93" s="1"/>
      <c r="I93" s="1"/>
      <c r="J93" s="1"/>
      <c r="K93" s="1"/>
      <c r="L93" s="1"/>
      <c r="M93" s="1"/>
      <c r="N93" s="1"/>
      <c r="O93" s="1"/>
      <c r="P93" s="1"/>
      <c r="Q93" s="1"/>
      <c r="R93" s="1"/>
      <c r="S93" s="1"/>
      <c r="T93" s="1"/>
      <c r="U93" s="1"/>
      <c r="V93" s="1"/>
      <c r="W93" s="1"/>
      <c r="X93" s="1"/>
      <c r="Y93" s="1"/>
      <c r="Z93" s="1"/>
      <c r="AA93" s="1"/>
    </row>
    <row r="94" spans="2:27" x14ac:dyDescent="0.25">
      <c r="B94" s="1"/>
      <c r="C94" s="1"/>
      <c r="D94" s="1"/>
      <c r="E94" s="1"/>
      <c r="F94" s="1"/>
      <c r="G94" s="1"/>
      <c r="H94" s="1"/>
      <c r="I94" s="1"/>
      <c r="J94" s="1"/>
      <c r="K94" s="1"/>
      <c r="L94" s="1"/>
      <c r="M94" s="1"/>
      <c r="N94" s="1"/>
      <c r="O94" s="1"/>
      <c r="P94" s="1"/>
      <c r="Q94" s="1"/>
      <c r="R94" s="1"/>
      <c r="S94" s="1"/>
      <c r="T94" s="1"/>
      <c r="U94" s="1"/>
      <c r="V94" s="1"/>
      <c r="W94" s="1"/>
      <c r="X94" s="1"/>
      <c r="Y94" s="1"/>
      <c r="Z94" s="1"/>
      <c r="AA94" s="1"/>
    </row>
    <row r="95" spans="2:27" x14ac:dyDescent="0.25">
      <c r="B95" s="1"/>
      <c r="C95" s="1"/>
      <c r="D95" s="1"/>
      <c r="E95" s="1"/>
      <c r="F95" s="1"/>
      <c r="G95" s="1"/>
      <c r="H95" s="1"/>
      <c r="I95" s="1"/>
      <c r="J95" s="1"/>
      <c r="K95" s="1"/>
      <c r="L95" s="1"/>
      <c r="M95" s="1"/>
      <c r="N95" s="1"/>
      <c r="O95" s="1"/>
      <c r="P95" s="1"/>
      <c r="Q95" s="1"/>
      <c r="R95" s="1"/>
      <c r="S95" s="1"/>
      <c r="T95" s="1"/>
      <c r="U95" s="1"/>
      <c r="V95" s="1"/>
      <c r="W95" s="1"/>
      <c r="X95" s="1"/>
      <c r="Y95" s="1"/>
      <c r="Z95" s="1"/>
      <c r="AA95" s="1"/>
    </row>
    <row r="96" spans="2:27" x14ac:dyDescent="0.25">
      <c r="B96" s="1"/>
      <c r="C96" s="1"/>
      <c r="D96" s="1"/>
      <c r="E96" s="1"/>
      <c r="F96" s="1"/>
      <c r="G96" s="1"/>
      <c r="H96" s="1"/>
      <c r="I96" s="1"/>
      <c r="J96" s="1"/>
      <c r="K96" s="1"/>
      <c r="L96" s="1"/>
      <c r="M96" s="1"/>
      <c r="N96" s="1"/>
      <c r="O96" s="1"/>
      <c r="P96" s="1"/>
      <c r="Q96" s="1"/>
      <c r="R96" s="1"/>
      <c r="S96" s="1"/>
      <c r="T96" s="1"/>
      <c r="U96" s="1"/>
      <c r="V96" s="1"/>
      <c r="W96" s="1"/>
      <c r="X96" s="1"/>
      <c r="Y96" s="1"/>
      <c r="Z96" s="1"/>
      <c r="AA96" s="1"/>
    </row>
    <row r="97" spans="2:27" x14ac:dyDescent="0.25">
      <c r="B97" s="1"/>
      <c r="C97" s="1"/>
      <c r="D97" s="1"/>
      <c r="E97" s="1"/>
      <c r="F97" s="1"/>
      <c r="G97" s="1"/>
      <c r="H97" s="1"/>
      <c r="I97" s="1"/>
      <c r="J97" s="1"/>
      <c r="K97" s="1"/>
      <c r="L97" s="1"/>
      <c r="M97" s="1"/>
      <c r="N97" s="1"/>
      <c r="O97" s="1"/>
      <c r="P97" s="1"/>
      <c r="Q97" s="1"/>
      <c r="R97" s="1"/>
      <c r="S97" s="1"/>
      <c r="T97" s="1"/>
      <c r="U97" s="1"/>
      <c r="V97" s="1"/>
      <c r="W97" s="1"/>
      <c r="X97" s="1"/>
      <c r="Y97" s="1"/>
      <c r="Z97" s="1"/>
      <c r="AA97" s="1"/>
    </row>
    <row r="98" spans="2:27" x14ac:dyDescent="0.25">
      <c r="B98" s="1"/>
      <c r="C98" s="1"/>
      <c r="D98" s="1"/>
      <c r="E98" s="1"/>
      <c r="F98" s="1"/>
      <c r="G98" s="1"/>
      <c r="H98" s="1"/>
      <c r="I98" s="1"/>
      <c r="J98" s="1"/>
      <c r="K98" s="1"/>
      <c r="L98" s="1"/>
      <c r="M98" s="1"/>
      <c r="N98" s="1"/>
      <c r="O98" s="1"/>
      <c r="P98" s="1"/>
      <c r="Q98" s="1"/>
      <c r="R98" s="1"/>
      <c r="S98" s="1"/>
      <c r="T98" s="1"/>
      <c r="U98" s="1"/>
      <c r="V98" s="1"/>
      <c r="W98" s="1"/>
      <c r="X98" s="1"/>
      <c r="Y98" s="1"/>
      <c r="Z98" s="1"/>
      <c r="AA98" s="1"/>
    </row>
    <row r="99" spans="2:27" x14ac:dyDescent="0.25">
      <c r="B99" s="1"/>
      <c r="C99" s="1"/>
      <c r="D99" s="1"/>
      <c r="E99" s="1"/>
      <c r="F99" s="1"/>
      <c r="G99" s="1"/>
      <c r="H99" s="1"/>
      <c r="I99" s="1"/>
      <c r="J99" s="1"/>
      <c r="K99" s="1"/>
      <c r="L99" s="1"/>
      <c r="M99" s="1"/>
      <c r="N99" s="1"/>
      <c r="O99" s="1"/>
      <c r="P99" s="1"/>
      <c r="Q99" s="1"/>
      <c r="R99" s="1"/>
      <c r="S99" s="1"/>
      <c r="T99" s="1"/>
      <c r="U99" s="1"/>
      <c r="V99" s="1"/>
      <c r="W99" s="1"/>
      <c r="X99" s="1"/>
      <c r="Y99" s="1"/>
      <c r="Z99" s="1"/>
      <c r="AA99" s="1"/>
    </row>
    <row r="100" spans="2:27" x14ac:dyDescent="0.25">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row>
    <row r="101" spans="2:27" x14ac:dyDescent="0.25">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row>
    <row r="102" spans="2:27" x14ac:dyDescent="0.25">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row>
    <row r="103" spans="2:27" x14ac:dyDescent="0.25">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row>
    <row r="104" spans="2:27" x14ac:dyDescent="0.25">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row>
    <row r="105" spans="2:27" x14ac:dyDescent="0.25">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row>
    <row r="106" spans="2:27" x14ac:dyDescent="0.25">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row>
    <row r="107" spans="2:27" x14ac:dyDescent="0.25">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row>
    <row r="108" spans="2:27" x14ac:dyDescent="0.25">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row>
    <row r="109" spans="2:27" x14ac:dyDescent="0.25">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row>
    <row r="110" spans="2:27" x14ac:dyDescent="0.25">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row>
    <row r="111" spans="2:27" x14ac:dyDescent="0.25">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row>
    <row r="112" spans="2:27" x14ac:dyDescent="0.25">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row>
    <row r="113" spans="2:27" x14ac:dyDescent="0.25">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row>
    <row r="114" spans="2:27" x14ac:dyDescent="0.25">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row>
    <row r="115" spans="2:27" x14ac:dyDescent="0.25">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row>
    <row r="116" spans="2:27" x14ac:dyDescent="0.25">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row>
    <row r="117" spans="2:27" x14ac:dyDescent="0.25">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row>
    <row r="118" spans="2:27" x14ac:dyDescent="0.25">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row>
    <row r="119" spans="2:27" x14ac:dyDescent="0.25">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row>
    <row r="120" spans="2:27" x14ac:dyDescent="0.25">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row>
    <row r="121" spans="2:27" x14ac:dyDescent="0.25">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row>
    <row r="122" spans="2:27" x14ac:dyDescent="0.25">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row>
    <row r="123" spans="2:27" x14ac:dyDescent="0.25">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row>
    <row r="124" spans="2:27" x14ac:dyDescent="0.25">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row>
    <row r="125" spans="2:27" x14ac:dyDescent="0.25">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row>
    <row r="126" spans="2:27" x14ac:dyDescent="0.25">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row>
    <row r="127" spans="2:27" x14ac:dyDescent="0.25">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row>
    <row r="128" spans="2:27" x14ac:dyDescent="0.25">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row>
    <row r="129" spans="2:27" x14ac:dyDescent="0.25">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row>
    <row r="130" spans="2:27" x14ac:dyDescent="0.25">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row>
    <row r="131" spans="2:27" x14ac:dyDescent="0.25">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row>
    <row r="132" spans="2:27" x14ac:dyDescent="0.25">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row>
    <row r="133" spans="2:27" x14ac:dyDescent="0.25">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row>
    <row r="134" spans="2:27" x14ac:dyDescent="0.25">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row>
    <row r="135" spans="2:27" x14ac:dyDescent="0.25">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row>
    <row r="136" spans="2:27" x14ac:dyDescent="0.25">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row>
    <row r="137" spans="2:27" x14ac:dyDescent="0.25">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row>
    <row r="138" spans="2:27" x14ac:dyDescent="0.25">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row>
    <row r="139" spans="2:27" x14ac:dyDescent="0.25">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row>
    <row r="140" spans="2:27" x14ac:dyDescent="0.25">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row>
    <row r="141" spans="2:27" x14ac:dyDescent="0.25">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row>
    <row r="142" spans="2:27" x14ac:dyDescent="0.25">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row>
    <row r="143" spans="2:27" x14ac:dyDescent="0.25">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row>
    <row r="144" spans="2:27" x14ac:dyDescent="0.25">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row>
    <row r="145" spans="2:27" x14ac:dyDescent="0.25">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row>
    <row r="146" spans="2:27" x14ac:dyDescent="0.25">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row>
    <row r="147" spans="2:27" x14ac:dyDescent="0.25">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row>
    <row r="148" spans="2:27" x14ac:dyDescent="0.25">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row>
    <row r="149" spans="2:27" x14ac:dyDescent="0.25">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row>
    <row r="150" spans="2:27" x14ac:dyDescent="0.25">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row>
    <row r="151" spans="2:27" x14ac:dyDescent="0.25">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row>
    <row r="152" spans="2:27" x14ac:dyDescent="0.25">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row>
    <row r="153" spans="2:27" x14ac:dyDescent="0.25">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row>
    <row r="154" spans="2:27" x14ac:dyDescent="0.25">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row>
    <row r="155" spans="2:27" x14ac:dyDescent="0.25">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row>
    <row r="156" spans="2:27" x14ac:dyDescent="0.25">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row>
    <row r="157" spans="2:27" x14ac:dyDescent="0.25">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row>
    <row r="158" spans="2:27" x14ac:dyDescent="0.25">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row>
    <row r="159" spans="2:27" x14ac:dyDescent="0.25">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row>
    <row r="160" spans="2:27" x14ac:dyDescent="0.25">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row>
    <row r="161" spans="2:27" x14ac:dyDescent="0.25">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row>
    <row r="162" spans="2:27" x14ac:dyDescent="0.25">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row>
    <row r="163" spans="2:27" x14ac:dyDescent="0.25">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row>
    <row r="164" spans="2:27" x14ac:dyDescent="0.25">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row>
    <row r="165" spans="2:27" x14ac:dyDescent="0.25">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row>
    <row r="166" spans="2:27" x14ac:dyDescent="0.25">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row>
    <row r="167" spans="2:27" x14ac:dyDescent="0.25">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row>
    <row r="168" spans="2:27" x14ac:dyDescent="0.25">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row>
    <row r="169" spans="2:27" x14ac:dyDescent="0.25">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row>
    <row r="170" spans="2:27" x14ac:dyDescent="0.25">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row>
    <row r="171" spans="2:27" x14ac:dyDescent="0.25">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row>
    <row r="172" spans="2:27" x14ac:dyDescent="0.25">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row>
    <row r="173" spans="2:27" x14ac:dyDescent="0.25">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row>
    <row r="174" spans="2:27" x14ac:dyDescent="0.25">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row>
    <row r="175" spans="2:27" x14ac:dyDescent="0.25">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row>
    <row r="176" spans="2:27" x14ac:dyDescent="0.25">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row>
    <row r="177" spans="2:27" x14ac:dyDescent="0.25">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row>
    <row r="178" spans="2:27" x14ac:dyDescent="0.25">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row>
    <row r="179" spans="2:27" x14ac:dyDescent="0.25">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row>
    <row r="180" spans="2:27" x14ac:dyDescent="0.25">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row>
    <row r="181" spans="2:27" x14ac:dyDescent="0.25">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row>
    <row r="182" spans="2:27" x14ac:dyDescent="0.25">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row>
    <row r="183" spans="2:27" x14ac:dyDescent="0.25">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row>
    <row r="184" spans="2:27" x14ac:dyDescent="0.25">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row>
    <row r="185" spans="2:27" x14ac:dyDescent="0.25">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row>
    <row r="186" spans="2:27" x14ac:dyDescent="0.25">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row>
    <row r="187" spans="2:27" x14ac:dyDescent="0.25">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row>
    <row r="188" spans="2:27" x14ac:dyDescent="0.25">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row>
    <row r="189" spans="2:27" x14ac:dyDescent="0.25">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row>
    <row r="190" spans="2:27" x14ac:dyDescent="0.25">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row>
    <row r="191" spans="2:27" x14ac:dyDescent="0.25">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row>
    <row r="192" spans="2:27" x14ac:dyDescent="0.25">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row>
    <row r="193" spans="2:27" x14ac:dyDescent="0.25">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row>
    <row r="194" spans="2:27" x14ac:dyDescent="0.25">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row>
    <row r="195" spans="2:27" x14ac:dyDescent="0.25">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row>
    <row r="196" spans="2:27" x14ac:dyDescent="0.25">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row>
    <row r="197" spans="2:27" x14ac:dyDescent="0.25">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row>
    <row r="198" spans="2:27" x14ac:dyDescent="0.25">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row>
    <row r="199" spans="2:27" x14ac:dyDescent="0.25">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row>
    <row r="200" spans="2:27" x14ac:dyDescent="0.25">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row>
    <row r="201" spans="2:27" x14ac:dyDescent="0.25">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row>
    <row r="202" spans="2:27" x14ac:dyDescent="0.25">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row>
    <row r="203" spans="2:27" x14ac:dyDescent="0.25">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row>
    <row r="204" spans="2:27" x14ac:dyDescent="0.25">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row>
    <row r="205" spans="2:27" x14ac:dyDescent="0.25">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row>
    <row r="206" spans="2:27" x14ac:dyDescent="0.25">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row>
    <row r="207" spans="2:27" x14ac:dyDescent="0.25">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row>
    <row r="208" spans="2:27" x14ac:dyDescent="0.25">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row>
    <row r="209" spans="2:27" x14ac:dyDescent="0.25">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row>
    <row r="210" spans="2:27" x14ac:dyDescent="0.25">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row>
    <row r="211" spans="2:27" x14ac:dyDescent="0.25">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row>
    <row r="212" spans="2:27" x14ac:dyDescent="0.25">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row>
  </sheetData>
  <mergeCells count="2">
    <mergeCell ref="B2:C2"/>
    <mergeCell ref="E6:E12"/>
  </mergeCells>
  <pageMargins left="0.511811024" right="0.511811024" top="0.78740157499999996" bottom="0.78740157499999996" header="0.31496062000000002" footer="0.3149606200000000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212FD7-C774-4DE3-BFFE-DF45703A32C3}">
  <sheetPr>
    <tabColor rgb="FFFF0000"/>
  </sheetPr>
  <dimension ref="A1:D86"/>
  <sheetViews>
    <sheetView zoomScaleNormal="100" workbookViewId="0">
      <selection sqref="A1:D1"/>
    </sheetView>
  </sheetViews>
  <sheetFormatPr defaultColWidth="0" defaultRowHeight="12" zeroHeight="1" x14ac:dyDescent="0.2"/>
  <cols>
    <col min="1" max="1" width="5.85546875" style="89" customWidth="1"/>
    <col min="2" max="2" width="83.28515625" style="89" customWidth="1"/>
    <col min="3" max="3" width="12.42578125" style="89" customWidth="1"/>
    <col min="4" max="4" width="15.42578125" style="89" customWidth="1"/>
    <col min="5" max="5" width="9.140625" style="89" hidden="1" customWidth="1"/>
    <col min="6" max="16384" width="9.140625" style="89" hidden="1"/>
  </cols>
  <sheetData>
    <row r="1" spans="1:4" ht="18.75" thickBot="1" x14ac:dyDescent="0.25">
      <c r="A1" s="319" t="str">
        <f>Perfis!B35</f>
        <v>Analista de Métricas Sênior</v>
      </c>
      <c r="B1" s="294"/>
      <c r="C1" s="294"/>
      <c r="D1" s="295"/>
    </row>
    <row r="2" spans="1:4" x14ac:dyDescent="0.2">
      <c r="A2" s="136"/>
      <c r="B2" s="136"/>
      <c r="C2" s="136"/>
      <c r="D2" s="136"/>
    </row>
    <row r="3" spans="1:4" ht="18" x14ac:dyDescent="0.2">
      <c r="A3" s="313" t="s">
        <v>95</v>
      </c>
      <c r="B3" s="314"/>
      <c r="C3" s="314"/>
      <c r="D3" s="315"/>
    </row>
    <row r="4" spans="1:4" x14ac:dyDescent="0.2">
      <c r="A4" s="305" t="s">
        <v>96</v>
      </c>
      <c r="B4" s="306"/>
      <c r="C4" s="306"/>
      <c r="D4" s="307"/>
    </row>
    <row r="5" spans="1:4" x14ac:dyDescent="0.2">
      <c r="A5" s="107">
        <v>1</v>
      </c>
      <c r="B5" s="108" t="s">
        <v>97</v>
      </c>
      <c r="C5" s="109"/>
      <c r="D5" s="107" t="s">
        <v>98</v>
      </c>
    </row>
    <row r="6" spans="1:4" x14ac:dyDescent="0.2">
      <c r="A6" s="70" t="s">
        <v>99</v>
      </c>
      <c r="B6" s="71" t="s">
        <v>100</v>
      </c>
      <c r="C6" s="72">
        <v>1</v>
      </c>
      <c r="D6" s="85">
        <f>_xlfn.XLOOKUP(A1,Perfis!B3:B35,Perfis!C3:C35)</f>
        <v>0</v>
      </c>
    </row>
    <row r="7" spans="1:4" x14ac:dyDescent="0.2">
      <c r="A7" s="86" t="s">
        <v>101</v>
      </c>
      <c r="B7" s="110"/>
      <c r="C7" s="111"/>
      <c r="D7" s="88">
        <f>SUM(D6)</f>
        <v>0</v>
      </c>
    </row>
    <row r="8" spans="1:4" x14ac:dyDescent="0.2">
      <c r="A8" s="73"/>
      <c r="B8" s="74"/>
      <c r="C8" s="75"/>
      <c r="D8" s="76"/>
    </row>
    <row r="9" spans="1:4" x14ac:dyDescent="0.2">
      <c r="A9" s="305" t="s">
        <v>102</v>
      </c>
      <c r="B9" s="306"/>
      <c r="C9" s="306"/>
      <c r="D9" s="307"/>
    </row>
    <row r="10" spans="1:4" x14ac:dyDescent="0.2">
      <c r="A10" s="316" t="s">
        <v>103</v>
      </c>
      <c r="B10" s="317"/>
      <c r="C10" s="317"/>
      <c r="D10" s="318"/>
    </row>
    <row r="11" spans="1:4" x14ac:dyDescent="0.2">
      <c r="A11" s="112" t="s">
        <v>104</v>
      </c>
      <c r="B11" s="108" t="s">
        <v>97</v>
      </c>
      <c r="C11" s="113" t="s">
        <v>105</v>
      </c>
      <c r="D11" s="112" t="s">
        <v>98</v>
      </c>
    </row>
    <row r="12" spans="1:4" x14ac:dyDescent="0.2">
      <c r="A12" s="77" t="s">
        <v>99</v>
      </c>
      <c r="B12" s="78" t="s">
        <v>106</v>
      </c>
      <c r="C12" s="79">
        <v>8.3333333333333329E-2</v>
      </c>
      <c r="D12" s="114">
        <f>C12*$D$7</f>
        <v>0</v>
      </c>
    </row>
    <row r="13" spans="1:4" x14ac:dyDescent="0.2">
      <c r="A13" s="77" t="s">
        <v>107</v>
      </c>
      <c r="B13" s="78" t="s">
        <v>108</v>
      </c>
      <c r="C13" s="79">
        <v>7.7777777777777779E-2</v>
      </c>
      <c r="D13" s="114">
        <f>C13*$D$7</f>
        <v>0</v>
      </c>
    </row>
    <row r="14" spans="1:4" x14ac:dyDescent="0.2">
      <c r="A14" s="299" t="s">
        <v>109</v>
      </c>
      <c r="B14" s="300"/>
      <c r="C14" s="80">
        <f>SUM(C12:C13)</f>
        <v>0.16111111111111109</v>
      </c>
      <c r="D14" s="88">
        <f>SUM(D12:D13)</f>
        <v>0</v>
      </c>
    </row>
    <row r="15" spans="1:4" x14ac:dyDescent="0.2">
      <c r="A15" s="73"/>
      <c r="B15" s="74"/>
      <c r="C15" s="95"/>
      <c r="D15" s="76"/>
    </row>
    <row r="16" spans="1:4" x14ac:dyDescent="0.2">
      <c r="A16" s="316" t="s">
        <v>110</v>
      </c>
      <c r="B16" s="317"/>
      <c r="C16" s="317"/>
      <c r="D16" s="318"/>
    </row>
    <row r="17" spans="1:4" x14ac:dyDescent="0.2">
      <c r="A17" s="112" t="s">
        <v>111</v>
      </c>
      <c r="B17" s="108" t="s">
        <v>97</v>
      </c>
      <c r="C17" s="115" t="s">
        <v>105</v>
      </c>
      <c r="D17" s="112" t="s">
        <v>98</v>
      </c>
    </row>
    <row r="18" spans="1:4" x14ac:dyDescent="0.2">
      <c r="A18" s="77" t="s">
        <v>99</v>
      </c>
      <c r="B18" s="81" t="s">
        <v>112</v>
      </c>
      <c r="C18" s="79">
        <v>0.05</v>
      </c>
      <c r="D18" s="114">
        <f t="shared" ref="D18:D25" si="0">C18*($D$7+$D$14)</f>
        <v>0</v>
      </c>
    </row>
    <row r="19" spans="1:4" x14ac:dyDescent="0.2">
      <c r="A19" s="77" t="s">
        <v>107</v>
      </c>
      <c r="B19" s="82" t="s">
        <v>113</v>
      </c>
      <c r="C19" s="79">
        <v>2.5000000000000001E-2</v>
      </c>
      <c r="D19" s="114">
        <f t="shared" si="0"/>
        <v>0</v>
      </c>
    </row>
    <row r="20" spans="1:4" x14ac:dyDescent="0.2">
      <c r="A20" s="77" t="s">
        <v>114</v>
      </c>
      <c r="B20" s="82" t="s">
        <v>115</v>
      </c>
      <c r="C20" s="79">
        <v>0.03</v>
      </c>
      <c r="D20" s="114">
        <f t="shared" si="0"/>
        <v>0</v>
      </c>
    </row>
    <row r="21" spans="1:4" x14ac:dyDescent="0.2">
      <c r="A21" s="77" t="s">
        <v>116</v>
      </c>
      <c r="B21" s="82" t="s">
        <v>117</v>
      </c>
      <c r="C21" s="79">
        <v>1.4999999999999999E-2</v>
      </c>
      <c r="D21" s="114">
        <f t="shared" si="0"/>
        <v>0</v>
      </c>
    </row>
    <row r="22" spans="1:4" x14ac:dyDescent="0.2">
      <c r="A22" s="77" t="s">
        <v>118</v>
      </c>
      <c r="B22" s="82" t="s">
        <v>119</v>
      </c>
      <c r="C22" s="79">
        <v>0.01</v>
      </c>
      <c r="D22" s="114">
        <f t="shared" si="0"/>
        <v>0</v>
      </c>
    </row>
    <row r="23" spans="1:4" x14ac:dyDescent="0.2">
      <c r="A23" s="77" t="s">
        <v>120</v>
      </c>
      <c r="B23" s="78" t="s">
        <v>121</v>
      </c>
      <c r="C23" s="79">
        <v>6.0000000000000001E-3</v>
      </c>
      <c r="D23" s="114">
        <f t="shared" si="0"/>
        <v>0</v>
      </c>
    </row>
    <row r="24" spans="1:4" x14ac:dyDescent="0.2">
      <c r="A24" s="77" t="s">
        <v>122</v>
      </c>
      <c r="B24" s="82" t="s">
        <v>123</v>
      </c>
      <c r="C24" s="79">
        <v>2E-3</v>
      </c>
      <c r="D24" s="114">
        <f t="shared" si="0"/>
        <v>0</v>
      </c>
    </row>
    <row r="25" spans="1:4" x14ac:dyDescent="0.2">
      <c r="A25" s="77" t="s">
        <v>124</v>
      </c>
      <c r="B25" s="81" t="s">
        <v>125</v>
      </c>
      <c r="C25" s="79">
        <v>0.08</v>
      </c>
      <c r="D25" s="114">
        <f t="shared" si="0"/>
        <v>0</v>
      </c>
    </row>
    <row r="26" spans="1:4" x14ac:dyDescent="0.2">
      <c r="A26" s="308" t="s">
        <v>126</v>
      </c>
      <c r="B26" s="309"/>
      <c r="C26" s="117">
        <f>SUM(C18:C25)</f>
        <v>0.21800000000000003</v>
      </c>
      <c r="D26" s="118">
        <f>SUM(D18:D25)</f>
        <v>0</v>
      </c>
    </row>
    <row r="27" spans="1:4" x14ac:dyDescent="0.2">
      <c r="A27" s="73"/>
      <c r="B27" s="74"/>
      <c r="C27" s="119"/>
      <c r="D27" s="76"/>
    </row>
    <row r="28" spans="1:4" x14ac:dyDescent="0.2">
      <c r="A28" s="316" t="s">
        <v>127</v>
      </c>
      <c r="B28" s="317"/>
      <c r="C28" s="317"/>
      <c r="D28" s="318"/>
    </row>
    <row r="29" spans="1:4" x14ac:dyDescent="0.2">
      <c r="A29" s="112" t="s">
        <v>128</v>
      </c>
      <c r="B29" s="316" t="s">
        <v>97</v>
      </c>
      <c r="C29" s="318"/>
      <c r="D29" s="112" t="s">
        <v>98</v>
      </c>
    </row>
    <row r="30" spans="1:4" x14ac:dyDescent="0.2">
      <c r="A30" s="296" t="s">
        <v>99</v>
      </c>
      <c r="B30" s="83" t="s">
        <v>129</v>
      </c>
      <c r="C30" s="84"/>
      <c r="D30" s="85">
        <f>COMPOSICAO!D20*2*22</f>
        <v>242</v>
      </c>
    </row>
    <row r="31" spans="1:4" x14ac:dyDescent="0.2">
      <c r="A31" s="297"/>
      <c r="B31" s="83" t="s">
        <v>130</v>
      </c>
      <c r="C31" s="84"/>
      <c r="D31" s="85">
        <f>D6*COMPOSICAO!D21</f>
        <v>0</v>
      </c>
    </row>
    <row r="32" spans="1:4" x14ac:dyDescent="0.2">
      <c r="A32" s="298"/>
      <c r="B32" s="86" t="s">
        <v>131</v>
      </c>
      <c r="C32" s="87"/>
      <c r="D32" s="88">
        <f>IF(D30-D31&gt;0,D30-D31,0)</f>
        <v>242</v>
      </c>
    </row>
    <row r="33" spans="1:4" x14ac:dyDescent="0.2">
      <c r="A33" s="296" t="s">
        <v>107</v>
      </c>
      <c r="B33" s="83" t="s">
        <v>132</v>
      </c>
      <c r="C33" s="120"/>
      <c r="D33" s="85">
        <f>COMPOSICAO!D23*22</f>
        <v>814</v>
      </c>
    </row>
    <row r="34" spans="1:4" x14ac:dyDescent="0.2">
      <c r="A34" s="297"/>
      <c r="B34" s="83" t="s">
        <v>133</v>
      </c>
      <c r="C34" s="90">
        <v>0</v>
      </c>
      <c r="D34" s="85">
        <f>D33*C34</f>
        <v>0</v>
      </c>
    </row>
    <row r="35" spans="1:4" x14ac:dyDescent="0.2">
      <c r="A35" s="298"/>
      <c r="B35" s="86" t="s">
        <v>134</v>
      </c>
      <c r="C35" s="91"/>
      <c r="D35" s="88">
        <f>D33-D34</f>
        <v>814</v>
      </c>
    </row>
    <row r="36" spans="1:4" x14ac:dyDescent="0.2">
      <c r="A36" s="70" t="s">
        <v>114</v>
      </c>
      <c r="B36" s="83" t="s">
        <v>135</v>
      </c>
      <c r="C36" s="84"/>
      <c r="D36" s="92">
        <f>COMPOSICAO!D31</f>
        <v>184.85</v>
      </c>
    </row>
    <row r="37" spans="1:4" x14ac:dyDescent="0.2">
      <c r="A37" s="86" t="s">
        <v>136</v>
      </c>
      <c r="B37" s="110"/>
      <c r="C37" s="111"/>
      <c r="D37" s="88">
        <f>SUM(D32,D35,D36)</f>
        <v>1240.8499999999999</v>
      </c>
    </row>
    <row r="38" spans="1:4" x14ac:dyDescent="0.2">
      <c r="A38" s="73"/>
      <c r="B38" s="74"/>
      <c r="C38" s="75"/>
      <c r="D38" s="76"/>
    </row>
    <row r="39" spans="1:4" x14ac:dyDescent="0.2">
      <c r="A39" s="112">
        <v>2</v>
      </c>
      <c r="B39" s="121" t="s">
        <v>137</v>
      </c>
      <c r="C39" s="122"/>
      <c r="D39" s="112" t="s">
        <v>98</v>
      </c>
    </row>
    <row r="40" spans="1:4" x14ac:dyDescent="0.2">
      <c r="A40" s="70" t="s">
        <v>104</v>
      </c>
      <c r="B40" s="83" t="s">
        <v>138</v>
      </c>
      <c r="C40" s="123"/>
      <c r="D40" s="85">
        <f>D14</f>
        <v>0</v>
      </c>
    </row>
    <row r="41" spans="1:4" x14ac:dyDescent="0.2">
      <c r="A41" s="70" t="s">
        <v>111</v>
      </c>
      <c r="B41" s="83" t="s">
        <v>139</v>
      </c>
      <c r="C41" s="123"/>
      <c r="D41" s="85">
        <f>D26</f>
        <v>0</v>
      </c>
    </row>
    <row r="42" spans="1:4" x14ac:dyDescent="0.2">
      <c r="A42" s="70" t="s">
        <v>128</v>
      </c>
      <c r="B42" s="83" t="s">
        <v>140</v>
      </c>
      <c r="C42" s="123"/>
      <c r="D42" s="85">
        <f>D37</f>
        <v>1240.8499999999999</v>
      </c>
    </row>
    <row r="43" spans="1:4" x14ac:dyDescent="0.2">
      <c r="A43" s="299" t="s">
        <v>141</v>
      </c>
      <c r="B43" s="304"/>
      <c r="C43" s="124"/>
      <c r="D43" s="88">
        <f>SUM(D40:D42)</f>
        <v>1240.8499999999999</v>
      </c>
    </row>
    <row r="44" spans="1:4" x14ac:dyDescent="0.2">
      <c r="A44" s="73"/>
      <c r="B44" s="74"/>
      <c r="C44" s="75"/>
      <c r="D44" s="76"/>
    </row>
    <row r="45" spans="1:4" x14ac:dyDescent="0.2">
      <c r="A45" s="305" t="s">
        <v>142</v>
      </c>
      <c r="B45" s="306"/>
      <c r="C45" s="306"/>
      <c r="D45" s="307"/>
    </row>
    <row r="46" spans="1:4" x14ac:dyDescent="0.2">
      <c r="A46" s="112">
        <v>3</v>
      </c>
      <c r="B46" s="108" t="s">
        <v>97</v>
      </c>
      <c r="C46" s="125" t="s">
        <v>105</v>
      </c>
      <c r="D46" s="112" t="s">
        <v>98</v>
      </c>
    </row>
    <row r="47" spans="1:4" x14ac:dyDescent="0.2">
      <c r="A47" s="70" t="s">
        <v>99</v>
      </c>
      <c r="B47" s="83" t="s">
        <v>143</v>
      </c>
      <c r="C47" s="93">
        <v>4.1666666666666666E-3</v>
      </c>
      <c r="D47" s="114">
        <f t="shared" ref="D47:D52" si="1">C47*$D$7</f>
        <v>0</v>
      </c>
    </row>
    <row r="48" spans="1:4" x14ac:dyDescent="0.2">
      <c r="A48" s="70" t="s">
        <v>107</v>
      </c>
      <c r="B48" s="83" t="s">
        <v>144</v>
      </c>
      <c r="C48" s="93">
        <v>3.3333333333333332E-4</v>
      </c>
      <c r="D48" s="114">
        <f t="shared" si="1"/>
        <v>0</v>
      </c>
    </row>
    <row r="49" spans="1:4" x14ac:dyDescent="0.2">
      <c r="A49" s="77" t="s">
        <v>114</v>
      </c>
      <c r="B49" s="78" t="s">
        <v>145</v>
      </c>
      <c r="C49" s="93">
        <v>3.4399999999999993E-2</v>
      </c>
      <c r="D49" s="114">
        <f t="shared" si="1"/>
        <v>0</v>
      </c>
    </row>
    <row r="50" spans="1:4" x14ac:dyDescent="0.2">
      <c r="A50" s="70" t="s">
        <v>116</v>
      </c>
      <c r="B50" s="83" t="s">
        <v>146</v>
      </c>
      <c r="C50" s="93">
        <v>1.2444444444444444E-2</v>
      </c>
      <c r="D50" s="114">
        <f t="shared" si="1"/>
        <v>0</v>
      </c>
    </row>
    <row r="51" spans="1:4" x14ac:dyDescent="0.2">
      <c r="A51" s="70" t="s">
        <v>118</v>
      </c>
      <c r="B51" s="83" t="s">
        <v>147</v>
      </c>
      <c r="C51" s="93">
        <v>4.5631999999999999E-3</v>
      </c>
      <c r="D51" s="114">
        <f t="shared" si="1"/>
        <v>0</v>
      </c>
    </row>
    <row r="52" spans="1:4" x14ac:dyDescent="0.2">
      <c r="A52" s="70" t="s">
        <v>120</v>
      </c>
      <c r="B52" s="83" t="s">
        <v>148</v>
      </c>
      <c r="C52" s="93">
        <v>3.9680000000000005E-4</v>
      </c>
      <c r="D52" s="114">
        <f t="shared" si="1"/>
        <v>0</v>
      </c>
    </row>
    <row r="53" spans="1:4" x14ac:dyDescent="0.2">
      <c r="A53" s="299" t="s">
        <v>149</v>
      </c>
      <c r="B53" s="300"/>
      <c r="C53" s="94">
        <f>SUM(C47:C52)</f>
        <v>5.6304444444444435E-2</v>
      </c>
      <c r="D53" s="88">
        <f>SUM(D47:D52)</f>
        <v>0</v>
      </c>
    </row>
    <row r="54" spans="1:4" x14ac:dyDescent="0.2">
      <c r="A54" s="73"/>
      <c r="B54" s="74"/>
      <c r="C54" s="95"/>
      <c r="D54" s="76"/>
    </row>
    <row r="55" spans="1:4" x14ac:dyDescent="0.2">
      <c r="A55" s="305" t="s">
        <v>150</v>
      </c>
      <c r="B55" s="306"/>
      <c r="C55" s="306"/>
      <c r="D55" s="307"/>
    </row>
    <row r="56" spans="1:4" x14ac:dyDescent="0.2">
      <c r="A56" s="112">
        <v>4</v>
      </c>
      <c r="B56" s="108" t="s">
        <v>97</v>
      </c>
      <c r="C56" s="125" t="s">
        <v>105</v>
      </c>
      <c r="D56" s="112" t="s">
        <v>98</v>
      </c>
    </row>
    <row r="57" spans="1:4" x14ac:dyDescent="0.2">
      <c r="A57" s="299" t="s">
        <v>151</v>
      </c>
      <c r="B57" s="300"/>
      <c r="C57" s="96">
        <v>0</v>
      </c>
      <c r="D57" s="126">
        <v>0</v>
      </c>
    </row>
    <row r="58" spans="1:4" x14ac:dyDescent="0.2">
      <c r="A58" s="73"/>
      <c r="B58" s="74"/>
      <c r="C58" s="95"/>
      <c r="D58" s="76"/>
    </row>
    <row r="59" spans="1:4" x14ac:dyDescent="0.2">
      <c r="A59" s="305" t="s">
        <v>152</v>
      </c>
      <c r="B59" s="306"/>
      <c r="C59" s="306"/>
      <c r="D59" s="307"/>
    </row>
    <row r="60" spans="1:4" x14ac:dyDescent="0.2">
      <c r="A60" s="112">
        <v>5</v>
      </c>
      <c r="B60" s="127" t="s">
        <v>97</v>
      </c>
      <c r="C60" s="128"/>
      <c r="D60" s="129" t="s">
        <v>98</v>
      </c>
    </row>
    <row r="61" spans="1:4" x14ac:dyDescent="0.2">
      <c r="A61" s="86" t="s">
        <v>153</v>
      </c>
      <c r="B61" s="110"/>
      <c r="C61" s="87"/>
      <c r="D61" s="130">
        <v>0</v>
      </c>
    </row>
    <row r="62" spans="1:4" x14ac:dyDescent="0.2">
      <c r="A62" s="73"/>
      <c r="B62" s="74"/>
      <c r="C62" s="97"/>
      <c r="D62" s="76"/>
    </row>
    <row r="63" spans="1:4" x14ac:dyDescent="0.2">
      <c r="A63" s="305" t="s">
        <v>154</v>
      </c>
      <c r="B63" s="306"/>
      <c r="C63" s="306"/>
      <c r="D63" s="307"/>
    </row>
    <row r="64" spans="1:4" x14ac:dyDescent="0.2">
      <c r="A64" s="112">
        <v>6</v>
      </c>
      <c r="B64" s="108" t="s">
        <v>97</v>
      </c>
      <c r="C64" s="131" t="s">
        <v>105</v>
      </c>
      <c r="D64" s="112" t="s">
        <v>98</v>
      </c>
    </row>
    <row r="65" spans="1:4" x14ac:dyDescent="0.2">
      <c r="A65" s="98" t="s">
        <v>99</v>
      </c>
      <c r="B65" s="99" t="s">
        <v>155</v>
      </c>
      <c r="C65" s="100">
        <v>0.05</v>
      </c>
      <c r="D65" s="88">
        <f>C65*$D$81</f>
        <v>62.042499999999997</v>
      </c>
    </row>
    <row r="66" spans="1:4" x14ac:dyDescent="0.2">
      <c r="A66" s="98" t="s">
        <v>107</v>
      </c>
      <c r="B66" s="99" t="s">
        <v>156</v>
      </c>
      <c r="C66" s="100">
        <v>0.1</v>
      </c>
      <c r="D66" s="88">
        <f>C66*($D$81+$D$65)</f>
        <v>130.28925000000001</v>
      </c>
    </row>
    <row r="67" spans="1:4" x14ac:dyDescent="0.2">
      <c r="A67" s="98" t="s">
        <v>114</v>
      </c>
      <c r="B67" s="99" t="s">
        <v>157</v>
      </c>
      <c r="C67" s="100">
        <v>9.2499999999999999E-2</v>
      </c>
      <c r="D67" s="88">
        <f>((D65+D66+D81)/(1-C67))-(D65+D66+D81)</f>
        <v>146.08188636363639</v>
      </c>
    </row>
    <row r="68" spans="1:4" x14ac:dyDescent="0.2">
      <c r="A68" s="77" t="s">
        <v>158</v>
      </c>
      <c r="B68" s="101" t="s">
        <v>159</v>
      </c>
      <c r="C68" s="93">
        <v>6.4999999999999997E-3</v>
      </c>
      <c r="D68" s="88">
        <f>C68*$D$83</f>
        <v>0</v>
      </c>
    </row>
    <row r="69" spans="1:4" x14ac:dyDescent="0.2">
      <c r="A69" s="77" t="s">
        <v>160</v>
      </c>
      <c r="B69" s="101" t="s">
        <v>161</v>
      </c>
      <c r="C69" s="93">
        <v>0.03</v>
      </c>
      <c r="D69" s="88">
        <f>C69*$D$83</f>
        <v>0</v>
      </c>
    </row>
    <row r="70" spans="1:4" x14ac:dyDescent="0.2">
      <c r="A70" s="70" t="s">
        <v>162</v>
      </c>
      <c r="B70" s="71" t="s">
        <v>163</v>
      </c>
      <c r="C70" s="93">
        <v>0.02</v>
      </c>
      <c r="D70" s="88">
        <f>C70*$D$83</f>
        <v>0</v>
      </c>
    </row>
    <row r="71" spans="1:4" x14ac:dyDescent="0.2">
      <c r="A71" s="70" t="s">
        <v>164</v>
      </c>
      <c r="B71" s="102" t="s">
        <v>165</v>
      </c>
      <c r="C71" s="93">
        <v>3.5999999999999997E-2</v>
      </c>
      <c r="D71" s="88">
        <f>C71*$D$83</f>
        <v>0</v>
      </c>
    </row>
    <row r="72" spans="1:4" x14ac:dyDescent="0.2">
      <c r="A72" s="299" t="s">
        <v>166</v>
      </c>
      <c r="B72" s="300"/>
      <c r="C72" s="96">
        <f>SUM(C65:C67)</f>
        <v>0.24250000000000002</v>
      </c>
      <c r="D72" s="88">
        <f>SUM(D65:D67)</f>
        <v>338.41363636363639</v>
      </c>
    </row>
    <row r="73" spans="1:4" x14ac:dyDescent="0.2">
      <c r="A73" s="73"/>
      <c r="B73" s="74"/>
      <c r="C73" s="75"/>
      <c r="D73" s="76"/>
    </row>
    <row r="74" spans="1:4" x14ac:dyDescent="0.2">
      <c r="A74" s="301" t="s">
        <v>167</v>
      </c>
      <c r="B74" s="302"/>
      <c r="C74" s="302"/>
      <c r="D74" s="303"/>
    </row>
    <row r="75" spans="1:4" x14ac:dyDescent="0.2">
      <c r="A75" s="116" t="s">
        <v>168</v>
      </c>
      <c r="B75" s="132"/>
      <c r="C75" s="133"/>
      <c r="D75" s="112" t="s">
        <v>98</v>
      </c>
    </row>
    <row r="76" spans="1:4" x14ac:dyDescent="0.2">
      <c r="A76" s="70">
        <v>1</v>
      </c>
      <c r="B76" s="103" t="s">
        <v>169</v>
      </c>
      <c r="C76" s="104"/>
      <c r="D76" s="85">
        <f>D7</f>
        <v>0</v>
      </c>
    </row>
    <row r="77" spans="1:4" x14ac:dyDescent="0.2">
      <c r="A77" s="70">
        <v>2</v>
      </c>
      <c r="B77" s="103" t="s">
        <v>170</v>
      </c>
      <c r="C77" s="104"/>
      <c r="D77" s="85">
        <f>D43</f>
        <v>1240.8499999999999</v>
      </c>
    </row>
    <row r="78" spans="1:4" x14ac:dyDescent="0.2">
      <c r="A78" s="70">
        <v>3</v>
      </c>
      <c r="B78" s="103" t="s">
        <v>171</v>
      </c>
      <c r="C78" s="104"/>
      <c r="D78" s="85">
        <f>D53</f>
        <v>0</v>
      </c>
    </row>
    <row r="79" spans="1:4" x14ac:dyDescent="0.2">
      <c r="A79" s="70">
        <v>4</v>
      </c>
      <c r="B79" s="103" t="s">
        <v>172</v>
      </c>
      <c r="C79" s="104"/>
      <c r="D79" s="85">
        <v>0</v>
      </c>
    </row>
    <row r="80" spans="1:4" x14ac:dyDescent="0.2">
      <c r="A80" s="70">
        <v>5</v>
      </c>
      <c r="B80" s="103" t="s">
        <v>173</v>
      </c>
      <c r="C80" s="104"/>
      <c r="D80" s="85">
        <v>0</v>
      </c>
    </row>
    <row r="81" spans="1:4" x14ac:dyDescent="0.2">
      <c r="A81" s="134" t="s">
        <v>174</v>
      </c>
      <c r="B81" s="110"/>
      <c r="C81" s="111"/>
      <c r="D81" s="88">
        <f>SUM(D76:D80)</f>
        <v>1240.8499999999999</v>
      </c>
    </row>
    <row r="82" spans="1:4" x14ac:dyDescent="0.2">
      <c r="A82" s="70">
        <v>6</v>
      </c>
      <c r="B82" s="103" t="s">
        <v>175</v>
      </c>
      <c r="C82" s="104"/>
      <c r="D82" s="85">
        <f>D72</f>
        <v>338.41363636363639</v>
      </c>
    </row>
    <row r="83" spans="1:4" x14ac:dyDescent="0.2">
      <c r="A83" s="299" t="s">
        <v>176</v>
      </c>
      <c r="B83" s="304"/>
      <c r="C83" s="300"/>
      <c r="D83" s="135">
        <f>IF(D7=0,0,SUM(D81:D82))</f>
        <v>0</v>
      </c>
    </row>
    <row r="84" spans="1:4" x14ac:dyDescent="0.2">
      <c r="C84" s="105" t="s">
        <v>177</v>
      </c>
      <c r="D84" s="106" t="e">
        <f>ROUNDUP(D83/D76,2)</f>
        <v>#DIV/0!</v>
      </c>
    </row>
    <row r="85" spans="1:4" x14ac:dyDescent="0.2"/>
    <row r="86" spans="1:4" hidden="1" x14ac:dyDescent="0.2">
      <c r="D86" s="137"/>
    </row>
  </sheetData>
  <mergeCells count="22">
    <mergeCell ref="B29:C29"/>
    <mergeCell ref="A30:A32"/>
    <mergeCell ref="A63:D63"/>
    <mergeCell ref="A33:A35"/>
    <mergeCell ref="A72:B72"/>
    <mergeCell ref="A74:D74"/>
    <mergeCell ref="A83:C83"/>
    <mergeCell ref="A43:B43"/>
    <mergeCell ref="A45:D45"/>
    <mergeCell ref="A53:B53"/>
    <mergeCell ref="A55:D55"/>
    <mergeCell ref="A57:B57"/>
    <mergeCell ref="A59:D59"/>
    <mergeCell ref="A14:B14"/>
    <mergeCell ref="A16:D16"/>
    <mergeCell ref="A26:B26"/>
    <mergeCell ref="A28:D28"/>
    <mergeCell ref="A1:D1"/>
    <mergeCell ref="A3:D3"/>
    <mergeCell ref="A4:D4"/>
    <mergeCell ref="A9:D9"/>
    <mergeCell ref="A10:D10"/>
  </mergeCells>
  <conditionalFormatting sqref="B69">
    <cfRule type="expression" dxfId="0" priority="1">
      <formula>$D$81=0</formula>
    </cfRule>
  </conditionalFormatting>
  <pageMargins left="0.511811024" right="0.511811024" top="0.78740157499999996" bottom="0.78740157499999996" header="0.31496062000000002" footer="0.3149606200000000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3D6B95-E436-4C9C-87D4-FE31774430A5}">
  <dimension ref="A1:U52"/>
  <sheetViews>
    <sheetView topLeftCell="A3" zoomScale="80" zoomScaleNormal="80" workbookViewId="0">
      <selection activeCell="B2" sqref="B2:F51"/>
    </sheetView>
  </sheetViews>
  <sheetFormatPr defaultColWidth="0" defaultRowHeight="14.25" zeroHeight="1" x14ac:dyDescent="0.2"/>
  <cols>
    <col min="1" max="1" width="2.7109375" style="138" customWidth="1"/>
    <col min="2" max="2" width="5.85546875" style="138" customWidth="1"/>
    <col min="3" max="3" width="66.140625" style="138" bestFit="1" customWidth="1"/>
    <col min="4" max="4" width="12" style="138" bestFit="1" customWidth="1"/>
    <col min="5" max="5" width="69.5703125" style="138" bestFit="1" customWidth="1"/>
    <col min="6" max="6" width="208.5703125" style="138" bestFit="1" customWidth="1"/>
    <col min="7" max="7" width="46.28515625" style="138" hidden="1" customWidth="1"/>
    <col min="8" max="9" width="41" style="138" hidden="1" customWidth="1"/>
    <col min="10" max="21" width="0" style="138" hidden="1" customWidth="1"/>
    <col min="22" max="16384" width="9.140625" style="138" hidden="1"/>
  </cols>
  <sheetData>
    <row r="1" spans="2:9" x14ac:dyDescent="0.2"/>
    <row r="2" spans="2:9" ht="15" x14ac:dyDescent="0.2">
      <c r="B2" s="324" t="s">
        <v>179</v>
      </c>
      <c r="C2" s="324"/>
      <c r="D2" s="139" t="s">
        <v>105</v>
      </c>
      <c r="E2" s="140" t="s">
        <v>180</v>
      </c>
      <c r="F2" s="140" t="s">
        <v>181</v>
      </c>
    </row>
    <row r="3" spans="2:9" x14ac:dyDescent="0.2">
      <c r="B3" s="141" t="s">
        <v>99</v>
      </c>
      <c r="C3" s="142" t="s">
        <v>106</v>
      </c>
      <c r="D3" s="143">
        <f>1/12</f>
        <v>8.3333333333333329E-2</v>
      </c>
      <c r="E3" s="142" t="s">
        <v>182</v>
      </c>
      <c r="F3" s="142" t="s">
        <v>183</v>
      </c>
    </row>
    <row r="4" spans="2:9" x14ac:dyDescent="0.2">
      <c r="B4" s="141" t="s">
        <v>107</v>
      </c>
      <c r="C4" s="142" t="s">
        <v>108</v>
      </c>
      <c r="D4" s="143">
        <f>(D3*1/3)+(1/20)</f>
        <v>7.7777777777777779E-2</v>
      </c>
      <c r="E4" s="142" t="s">
        <v>184</v>
      </c>
      <c r="F4" s="142" t="s">
        <v>185</v>
      </c>
    </row>
    <row r="5" spans="2:9" ht="15" x14ac:dyDescent="0.25">
      <c r="B5" s="325" t="s">
        <v>186</v>
      </c>
      <c r="C5" s="325"/>
      <c r="D5" s="144">
        <f>SUM(D3:D4)</f>
        <v>0.16111111111111109</v>
      </c>
      <c r="E5" s="144"/>
      <c r="F5" s="145"/>
    </row>
    <row r="6" spans="2:9" x14ac:dyDescent="0.2"/>
    <row r="7" spans="2:9" ht="15" x14ac:dyDescent="0.2">
      <c r="B7" s="324" t="s">
        <v>110</v>
      </c>
      <c r="C7" s="324"/>
      <c r="D7" s="324"/>
      <c r="E7" s="140" t="s">
        <v>180</v>
      </c>
      <c r="F7" s="140" t="s">
        <v>181</v>
      </c>
      <c r="G7" s="146"/>
      <c r="H7" s="146"/>
      <c r="I7" s="146"/>
    </row>
    <row r="8" spans="2:9" ht="15" x14ac:dyDescent="0.2">
      <c r="B8" s="147" t="s">
        <v>111</v>
      </c>
      <c r="C8" s="148" t="s">
        <v>97</v>
      </c>
      <c r="D8" s="147" t="s">
        <v>105</v>
      </c>
      <c r="E8" s="149"/>
      <c r="F8" s="149"/>
      <c r="G8" s="150"/>
      <c r="H8" s="150"/>
      <c r="I8" s="150"/>
    </row>
    <row r="9" spans="2:9" ht="15" x14ac:dyDescent="0.2">
      <c r="B9" s="151" t="s">
        <v>99</v>
      </c>
      <c r="C9" s="152" t="s">
        <v>112</v>
      </c>
      <c r="D9" s="153">
        <v>0.05</v>
      </c>
      <c r="E9" s="154"/>
      <c r="F9" s="155" t="s">
        <v>187</v>
      </c>
      <c r="G9" s="156"/>
      <c r="H9" s="156"/>
      <c r="I9" s="156"/>
    </row>
    <row r="10" spans="2:9" ht="15" x14ac:dyDescent="0.2">
      <c r="B10" s="151" t="s">
        <v>107</v>
      </c>
      <c r="C10" s="157" t="s">
        <v>113</v>
      </c>
      <c r="D10" s="158">
        <v>2.5000000000000001E-2</v>
      </c>
      <c r="E10" s="149"/>
      <c r="F10" s="159" t="s">
        <v>188</v>
      </c>
      <c r="G10" s="160"/>
      <c r="H10" s="160"/>
      <c r="I10" s="160"/>
    </row>
    <row r="11" spans="2:9" ht="15" x14ac:dyDescent="0.2">
      <c r="B11" s="151" t="s">
        <v>114</v>
      </c>
      <c r="C11" s="157" t="s">
        <v>115</v>
      </c>
      <c r="D11" s="158">
        <v>0.03</v>
      </c>
      <c r="E11" s="149"/>
      <c r="F11" s="159" t="s">
        <v>189</v>
      </c>
      <c r="G11" s="160"/>
      <c r="H11" s="160"/>
      <c r="I11" s="160"/>
    </row>
    <row r="12" spans="2:9" ht="15" x14ac:dyDescent="0.2">
      <c r="B12" s="151" t="s">
        <v>116</v>
      </c>
      <c r="C12" s="157" t="s">
        <v>117</v>
      </c>
      <c r="D12" s="158">
        <v>1.4999999999999999E-2</v>
      </c>
      <c r="E12" s="149"/>
      <c r="F12" s="159" t="s">
        <v>190</v>
      </c>
      <c r="G12" s="160"/>
      <c r="H12" s="160"/>
      <c r="I12" s="160"/>
    </row>
    <row r="13" spans="2:9" ht="15" x14ac:dyDescent="0.2">
      <c r="B13" s="151" t="s">
        <v>118</v>
      </c>
      <c r="C13" s="157" t="s">
        <v>119</v>
      </c>
      <c r="D13" s="158">
        <v>0.01</v>
      </c>
      <c r="E13" s="149"/>
      <c r="F13" s="159" t="s">
        <v>191</v>
      </c>
      <c r="G13" s="160"/>
      <c r="H13" s="160"/>
      <c r="I13" s="160"/>
    </row>
    <row r="14" spans="2:9" ht="15" x14ac:dyDescent="0.2">
      <c r="B14" s="151" t="s">
        <v>120</v>
      </c>
      <c r="C14" s="161" t="s">
        <v>121</v>
      </c>
      <c r="D14" s="158">
        <v>6.0000000000000001E-3</v>
      </c>
      <c r="E14" s="149"/>
      <c r="F14" s="159" t="s">
        <v>192</v>
      </c>
      <c r="G14" s="160"/>
      <c r="H14" s="160"/>
      <c r="I14" s="160"/>
    </row>
    <row r="15" spans="2:9" ht="15" x14ac:dyDescent="0.2">
      <c r="B15" s="151" t="s">
        <v>124</v>
      </c>
      <c r="C15" s="157" t="s">
        <v>123</v>
      </c>
      <c r="D15" s="158">
        <v>2E-3</v>
      </c>
      <c r="E15" s="149"/>
      <c r="F15" s="159" t="s">
        <v>193</v>
      </c>
      <c r="G15" s="160"/>
      <c r="H15" s="160"/>
      <c r="I15" s="160"/>
    </row>
    <row r="16" spans="2:9" ht="15" x14ac:dyDescent="0.2">
      <c r="B16" s="151" t="s">
        <v>122</v>
      </c>
      <c r="C16" s="152" t="s">
        <v>125</v>
      </c>
      <c r="D16" s="153">
        <v>0.08</v>
      </c>
      <c r="E16" s="162"/>
      <c r="F16" s="159" t="s">
        <v>194</v>
      </c>
      <c r="G16" s="163"/>
      <c r="H16" s="156"/>
      <c r="I16" s="156"/>
    </row>
    <row r="17" spans="2:9" ht="15" x14ac:dyDescent="0.2">
      <c r="B17" s="326" t="s">
        <v>126</v>
      </c>
      <c r="C17" s="326"/>
      <c r="D17" s="164">
        <f>SUM(D9:D16)</f>
        <v>0.21800000000000003</v>
      </c>
      <c r="E17" s="162"/>
      <c r="F17" s="165"/>
      <c r="G17" s="146"/>
      <c r="H17" s="146"/>
      <c r="I17" s="146"/>
    </row>
    <row r="18" spans="2:9" x14ac:dyDescent="0.2"/>
    <row r="19" spans="2:9" ht="15" x14ac:dyDescent="0.2">
      <c r="B19" s="166" t="s">
        <v>178</v>
      </c>
      <c r="C19" s="167"/>
      <c r="D19" s="140" t="s">
        <v>195</v>
      </c>
      <c r="E19" s="140" t="s">
        <v>180</v>
      </c>
      <c r="F19" s="167" t="s">
        <v>181</v>
      </c>
      <c r="G19" s="168"/>
    </row>
    <row r="20" spans="2:9" x14ac:dyDescent="0.2">
      <c r="B20" s="327" t="s">
        <v>99</v>
      </c>
      <c r="C20" s="169" t="s">
        <v>196</v>
      </c>
      <c r="D20" s="170">
        <v>5.5</v>
      </c>
      <c r="E20" s="142" t="s">
        <v>197</v>
      </c>
      <c r="F20" s="171" t="s">
        <v>198</v>
      </c>
      <c r="G20" s="172"/>
    </row>
    <row r="21" spans="2:9" x14ac:dyDescent="0.2">
      <c r="B21" s="328"/>
      <c r="C21" s="169" t="s">
        <v>130</v>
      </c>
      <c r="D21" s="158">
        <v>0.06</v>
      </c>
      <c r="E21" s="173" t="s">
        <v>199</v>
      </c>
      <c r="F21" s="323" t="s">
        <v>200</v>
      </c>
      <c r="G21" s="172"/>
    </row>
    <row r="22" spans="2:9" x14ac:dyDescent="0.2">
      <c r="B22" s="329"/>
      <c r="C22" s="169" t="s">
        <v>131</v>
      </c>
      <c r="D22" s="158"/>
      <c r="E22" s="173" t="s">
        <v>201</v>
      </c>
      <c r="F22" s="323"/>
      <c r="G22" s="172"/>
    </row>
    <row r="23" spans="2:9" x14ac:dyDescent="0.2">
      <c r="B23" s="334" t="s">
        <v>107</v>
      </c>
      <c r="C23" s="145" t="s">
        <v>202</v>
      </c>
      <c r="D23" s="170">
        <v>37</v>
      </c>
      <c r="E23" s="142" t="s">
        <v>203</v>
      </c>
      <c r="F23" s="145" t="s">
        <v>204</v>
      </c>
      <c r="G23" s="174"/>
    </row>
    <row r="24" spans="2:9" ht="15" x14ac:dyDescent="0.2">
      <c r="B24" s="334"/>
      <c r="C24" s="175" t="s">
        <v>205</v>
      </c>
      <c r="D24" s="176"/>
      <c r="E24" s="176"/>
      <c r="F24" s="323" t="s">
        <v>200</v>
      </c>
    </row>
    <row r="25" spans="2:9" x14ac:dyDescent="0.2">
      <c r="B25" s="334"/>
      <c r="C25" s="169" t="s">
        <v>206</v>
      </c>
      <c r="D25" s="177">
        <v>0</v>
      </c>
      <c r="E25" s="173" t="s">
        <v>199</v>
      </c>
      <c r="F25" s="323"/>
    </row>
    <row r="26" spans="2:9" x14ac:dyDescent="0.2">
      <c r="B26" s="334"/>
      <c r="C26" s="169" t="s">
        <v>207</v>
      </c>
      <c r="D26" s="177">
        <v>3.7499999999999999E-2</v>
      </c>
      <c r="E26" s="173" t="s">
        <v>199</v>
      </c>
      <c r="F26" s="323"/>
    </row>
    <row r="27" spans="2:9" x14ac:dyDescent="0.2">
      <c r="B27" s="334"/>
      <c r="C27" s="169" t="s">
        <v>208</v>
      </c>
      <c r="D27" s="177">
        <v>5.62E-2</v>
      </c>
      <c r="E27" s="173" t="s">
        <v>199</v>
      </c>
      <c r="F27" s="323"/>
    </row>
    <row r="28" spans="2:9" x14ac:dyDescent="0.2">
      <c r="B28" s="334"/>
      <c r="C28" s="169" t="s">
        <v>209</v>
      </c>
      <c r="D28" s="177">
        <v>7.4999999999999997E-2</v>
      </c>
      <c r="E28" s="173" t="s">
        <v>199</v>
      </c>
      <c r="F28" s="323"/>
    </row>
    <row r="29" spans="2:9" x14ac:dyDescent="0.2">
      <c r="B29" s="334"/>
      <c r="C29" s="169" t="s">
        <v>210</v>
      </c>
      <c r="D29" s="177">
        <v>0.1125</v>
      </c>
      <c r="E29" s="173" t="s">
        <v>199</v>
      </c>
      <c r="F29" s="323"/>
    </row>
    <row r="30" spans="2:9" x14ac:dyDescent="0.2">
      <c r="B30" s="334"/>
      <c r="C30" s="169" t="s">
        <v>211</v>
      </c>
      <c r="D30" s="177">
        <v>0.15</v>
      </c>
      <c r="E30" s="173" t="s">
        <v>199</v>
      </c>
      <c r="F30" s="323"/>
    </row>
    <row r="31" spans="2:9" ht="15" customHeight="1" x14ac:dyDescent="0.2">
      <c r="B31" s="178" t="s">
        <v>114</v>
      </c>
      <c r="C31" s="169" t="s">
        <v>135</v>
      </c>
      <c r="D31" s="179">
        <v>184.85</v>
      </c>
      <c r="E31" s="176"/>
      <c r="F31" s="323"/>
    </row>
    <row r="32" spans="2:9" x14ac:dyDescent="0.2"/>
    <row r="33" spans="1:21" ht="15" x14ac:dyDescent="0.2">
      <c r="B33" s="324" t="s">
        <v>171</v>
      </c>
      <c r="C33" s="324"/>
      <c r="D33" s="180" t="s">
        <v>105</v>
      </c>
      <c r="E33" s="140" t="s">
        <v>180</v>
      </c>
      <c r="F33" s="167" t="s">
        <v>181</v>
      </c>
      <c r="G33" s="181"/>
    </row>
    <row r="34" spans="1:21" x14ac:dyDescent="0.2">
      <c r="A34" s="182"/>
      <c r="B34" s="183" t="s">
        <v>99</v>
      </c>
      <c r="C34" s="165" t="s">
        <v>143</v>
      </c>
      <c r="D34" s="184">
        <f>((0.05*(1/12)))</f>
        <v>4.1666666666666666E-3</v>
      </c>
      <c r="E34" s="165" t="s">
        <v>212</v>
      </c>
      <c r="F34" s="159" t="s">
        <v>213</v>
      </c>
      <c r="G34" s="160"/>
    </row>
    <row r="35" spans="1:21" x14ac:dyDescent="0.2">
      <c r="A35" s="182"/>
      <c r="B35" s="183" t="s">
        <v>107</v>
      </c>
      <c r="C35" s="165" t="s">
        <v>144</v>
      </c>
      <c r="D35" s="184">
        <f>0.08*D34</f>
        <v>3.3333333333333332E-4</v>
      </c>
      <c r="E35" s="165" t="s">
        <v>214</v>
      </c>
      <c r="F35" s="159" t="s">
        <v>215</v>
      </c>
      <c r="G35" s="160"/>
    </row>
    <row r="36" spans="1:21" x14ac:dyDescent="0.2">
      <c r="A36" s="182"/>
      <c r="B36" s="151" t="s">
        <v>114</v>
      </c>
      <c r="C36" s="161" t="s">
        <v>145</v>
      </c>
      <c r="D36" s="153">
        <f>0.08 * 0.4 * 0.9 *(1 + 1/12 + 1/12 + (1/3 * 1/12))</f>
        <v>3.4399999999999993E-2</v>
      </c>
      <c r="E36" s="161" t="s">
        <v>216</v>
      </c>
      <c r="F36" s="159" t="s">
        <v>217</v>
      </c>
      <c r="G36" s="160"/>
    </row>
    <row r="37" spans="1:21" x14ac:dyDescent="0.2">
      <c r="A37" s="182"/>
      <c r="B37" s="183" t="s">
        <v>116</v>
      </c>
      <c r="C37" s="165" t="s">
        <v>146</v>
      </c>
      <c r="D37" s="184">
        <f>(((7/30) + (7/30 * 0.1 * 8/12)) / 20)</f>
        <v>1.2444444444444444E-2</v>
      </c>
      <c r="E37" s="165" t="s">
        <v>218</v>
      </c>
      <c r="F37" s="159" t="s">
        <v>219</v>
      </c>
    </row>
    <row r="38" spans="1:21" x14ac:dyDescent="0.2">
      <c r="A38" s="182"/>
      <c r="B38" s="183" t="s">
        <v>118</v>
      </c>
      <c r="C38" s="165" t="s">
        <v>220</v>
      </c>
      <c r="D38" s="184">
        <f>(0.368*0.0124)</f>
        <v>4.5631999999999999E-3</v>
      </c>
      <c r="E38" s="165" t="s">
        <v>221</v>
      </c>
      <c r="F38" s="159" t="s">
        <v>222</v>
      </c>
    </row>
    <row r="39" spans="1:21" x14ac:dyDescent="0.2">
      <c r="A39" s="182"/>
      <c r="B39" s="183" t="s">
        <v>120</v>
      </c>
      <c r="C39" s="165" t="s">
        <v>223</v>
      </c>
      <c r="D39" s="184">
        <f>(0.0124*0.08)*0.4</f>
        <v>3.9680000000000005E-4</v>
      </c>
      <c r="E39" s="165" t="s">
        <v>224</v>
      </c>
      <c r="F39" s="159" t="s">
        <v>225</v>
      </c>
    </row>
    <row r="40" spans="1:21" ht="15" x14ac:dyDescent="0.25">
      <c r="B40" s="335" t="s">
        <v>149</v>
      </c>
      <c r="C40" s="335"/>
      <c r="D40" s="185">
        <f>SUM(D34:D39)</f>
        <v>5.6304444444444435E-2</v>
      </c>
      <c r="E40" s="186" t="s">
        <v>226</v>
      </c>
      <c r="F40" s="186"/>
      <c r="G40" s="187"/>
    </row>
    <row r="41" spans="1:21" x14ac:dyDescent="0.2"/>
    <row r="42" spans="1:21" ht="14.25" customHeight="1" x14ac:dyDescent="0.2">
      <c r="B42" s="336" t="s">
        <v>154</v>
      </c>
      <c r="C42" s="336"/>
      <c r="D42" s="188"/>
      <c r="E42" s="140" t="s">
        <v>180</v>
      </c>
      <c r="F42" s="167" t="s">
        <v>181</v>
      </c>
      <c r="G42" s="189"/>
      <c r="H42" s="189"/>
      <c r="I42" s="189"/>
      <c r="J42" s="189"/>
      <c r="K42" s="174"/>
      <c r="L42" s="174"/>
      <c r="M42" s="174"/>
      <c r="N42" s="174"/>
      <c r="O42" s="174"/>
      <c r="P42" s="174"/>
      <c r="Q42" s="174"/>
      <c r="R42" s="174"/>
      <c r="S42" s="174"/>
      <c r="T42" s="174"/>
      <c r="U42" s="174"/>
    </row>
    <row r="43" spans="1:21" ht="15" x14ac:dyDescent="0.2">
      <c r="B43" s="190">
        <v>6</v>
      </c>
      <c r="C43" s="191" t="s">
        <v>97</v>
      </c>
      <c r="D43" s="192" t="s">
        <v>105</v>
      </c>
    </row>
    <row r="44" spans="1:21" ht="15" x14ac:dyDescent="0.2">
      <c r="B44" s="154" t="s">
        <v>99</v>
      </c>
      <c r="C44" s="193" t="s">
        <v>155</v>
      </c>
      <c r="D44" s="194">
        <v>0.05</v>
      </c>
      <c r="E44" s="176" t="s">
        <v>227</v>
      </c>
      <c r="F44" s="323" t="s">
        <v>228</v>
      </c>
    </row>
    <row r="45" spans="1:21" ht="15" x14ac:dyDescent="0.2">
      <c r="B45" s="154" t="s">
        <v>107</v>
      </c>
      <c r="C45" s="193" t="s">
        <v>156</v>
      </c>
      <c r="D45" s="194">
        <v>0.1</v>
      </c>
      <c r="E45" s="176" t="s">
        <v>229</v>
      </c>
      <c r="F45" s="323"/>
    </row>
    <row r="46" spans="1:21" ht="15" x14ac:dyDescent="0.2">
      <c r="B46" s="154" t="s">
        <v>114</v>
      </c>
      <c r="C46" s="193" t="s">
        <v>157</v>
      </c>
      <c r="D46" s="195">
        <f>SUM(D47:D50)</f>
        <v>9.2499999999999999E-2</v>
      </c>
      <c r="E46" s="176" t="s">
        <v>230</v>
      </c>
      <c r="F46" s="176"/>
    </row>
    <row r="47" spans="1:21" x14ac:dyDescent="0.2">
      <c r="B47" s="151" t="s">
        <v>158</v>
      </c>
      <c r="C47" s="161" t="s">
        <v>159</v>
      </c>
      <c r="D47" s="196">
        <v>6.4999999999999997E-3</v>
      </c>
      <c r="E47" s="176"/>
      <c r="F47" s="330" t="s">
        <v>231</v>
      </c>
    </row>
    <row r="48" spans="1:21" x14ac:dyDescent="0.2">
      <c r="B48" s="151" t="s">
        <v>160</v>
      </c>
      <c r="C48" s="161" t="s">
        <v>161</v>
      </c>
      <c r="D48" s="196">
        <v>0.03</v>
      </c>
      <c r="E48" s="176"/>
      <c r="F48" s="331"/>
    </row>
    <row r="49" spans="2:6" x14ac:dyDescent="0.2">
      <c r="B49" s="183" t="s">
        <v>162</v>
      </c>
      <c r="C49" s="165" t="s">
        <v>163</v>
      </c>
      <c r="D49" s="197">
        <v>0.02</v>
      </c>
      <c r="E49" s="176"/>
      <c r="F49" s="332"/>
    </row>
    <row r="50" spans="2:6" x14ac:dyDescent="0.2">
      <c r="B50" s="183" t="s">
        <v>164</v>
      </c>
      <c r="C50" s="198" t="s">
        <v>165</v>
      </c>
      <c r="D50" s="197">
        <v>3.5999999999999997E-2</v>
      </c>
      <c r="E50" s="176"/>
      <c r="F50" s="155" t="s">
        <v>187</v>
      </c>
    </row>
    <row r="51" spans="2:6" ht="15" x14ac:dyDescent="0.2">
      <c r="B51" s="333" t="s">
        <v>166</v>
      </c>
      <c r="C51" s="333"/>
      <c r="D51" s="199">
        <f>SUM(D44:D46)</f>
        <v>0.24250000000000002</v>
      </c>
      <c r="E51" s="176" t="s">
        <v>232</v>
      </c>
      <c r="F51" s="176"/>
    </row>
    <row r="52" spans="2:6" x14ac:dyDescent="0.2"/>
  </sheetData>
  <mergeCells count="14">
    <mergeCell ref="F47:F49"/>
    <mergeCell ref="B51:C51"/>
    <mergeCell ref="B23:B30"/>
    <mergeCell ref="F24:F31"/>
    <mergeCell ref="B33:C33"/>
    <mergeCell ref="B40:C40"/>
    <mergeCell ref="B42:C42"/>
    <mergeCell ref="F44:F45"/>
    <mergeCell ref="F21:F22"/>
    <mergeCell ref="B2:C2"/>
    <mergeCell ref="B5:C5"/>
    <mergeCell ref="B7:D7"/>
    <mergeCell ref="B17:C17"/>
    <mergeCell ref="B20:B22"/>
  </mergeCells>
  <pageMargins left="0.511811024" right="0.511811024" top="0.78740157499999996" bottom="0.78740157499999996" header="0.31496062000000002" footer="0.3149606200000000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7" tint="0.79998168889431442"/>
  </sheetPr>
  <dimension ref="B1:AA233"/>
  <sheetViews>
    <sheetView topLeftCell="A11" zoomScaleNormal="100" workbookViewId="0">
      <selection activeCell="B2" sqref="B2:L33"/>
    </sheetView>
  </sheetViews>
  <sheetFormatPr defaultColWidth="14.42578125" defaultRowHeight="15" x14ac:dyDescent="0.25"/>
  <cols>
    <col min="1" max="1" width="1.140625" customWidth="1"/>
    <col min="2" max="2" width="36.7109375" customWidth="1"/>
    <col min="3" max="3" width="12.140625" customWidth="1"/>
    <col min="4" max="4" width="16.7109375" bestFit="1" customWidth="1"/>
    <col min="5" max="5" width="12" bestFit="1" customWidth="1"/>
    <col min="6" max="6" width="16.7109375" bestFit="1" customWidth="1"/>
    <col min="7" max="7" width="9.140625" customWidth="1"/>
    <col min="8" max="8" width="14.85546875" customWidth="1"/>
    <col min="9" max="9" width="9.140625" customWidth="1"/>
    <col min="10" max="10" width="12" customWidth="1"/>
    <col min="11" max="11" width="13.140625" customWidth="1"/>
    <col min="12" max="12" width="18.7109375" customWidth="1"/>
    <col min="13" max="13" width="8.7109375" customWidth="1"/>
    <col min="14" max="14" width="44.7109375" bestFit="1" customWidth="1"/>
    <col min="15" max="27" width="8.7109375" customWidth="1"/>
  </cols>
  <sheetData>
    <row r="1" spans="2:27" ht="6.6" customHeight="1" x14ac:dyDescent="0.25"/>
    <row r="2" spans="2:27" ht="18.600000000000001" customHeight="1" x14ac:dyDescent="0.25">
      <c r="B2" s="270" t="s">
        <v>44</v>
      </c>
      <c r="C2" s="270"/>
      <c r="D2" s="270"/>
      <c r="E2" s="270"/>
      <c r="F2" s="270"/>
      <c r="G2" s="270"/>
      <c r="H2" s="270"/>
      <c r="I2" s="270"/>
      <c r="J2" s="270"/>
      <c r="K2" s="270"/>
      <c r="L2" s="270"/>
      <c r="M2" s="1"/>
      <c r="N2" s="1"/>
      <c r="O2" s="1"/>
      <c r="P2" s="1"/>
      <c r="Q2" s="1"/>
      <c r="R2" s="1"/>
      <c r="S2" s="1"/>
      <c r="T2" s="1"/>
      <c r="U2" s="1"/>
      <c r="V2" s="1"/>
      <c r="W2" s="1"/>
      <c r="X2" s="1"/>
      <c r="Y2" s="1"/>
      <c r="Z2" s="1"/>
      <c r="AA2" s="1"/>
    </row>
    <row r="3" spans="2:27" x14ac:dyDescent="0.25">
      <c r="B3" s="271"/>
      <c r="C3" s="271"/>
      <c r="D3" s="271"/>
      <c r="E3" s="271"/>
      <c r="F3" s="271"/>
      <c r="G3" s="271"/>
      <c r="H3" s="271"/>
      <c r="I3" s="271"/>
      <c r="J3" s="271"/>
      <c r="K3" s="271"/>
      <c r="L3" s="271"/>
      <c r="M3" s="1"/>
      <c r="N3" s="1"/>
      <c r="O3" s="1"/>
      <c r="P3" s="1"/>
      <c r="Q3" s="1"/>
      <c r="R3" s="1"/>
      <c r="S3" s="1"/>
      <c r="T3" s="1"/>
      <c r="U3" s="1"/>
      <c r="V3" s="1"/>
      <c r="W3" s="1"/>
      <c r="X3" s="1"/>
      <c r="Y3" s="1"/>
      <c r="Z3" s="1"/>
      <c r="AA3" s="1"/>
    </row>
    <row r="4" spans="2:27" ht="22.9" customHeight="1" x14ac:dyDescent="0.25">
      <c r="B4" s="36" t="s">
        <v>35</v>
      </c>
      <c r="C4" s="274" t="s">
        <v>300</v>
      </c>
      <c r="D4" s="275"/>
      <c r="E4" s="275"/>
      <c r="F4" s="275"/>
      <c r="G4" s="275"/>
      <c r="H4" s="275"/>
      <c r="I4" s="275"/>
      <c r="J4" s="275"/>
      <c r="K4" s="275"/>
      <c r="L4" s="276"/>
      <c r="M4" s="1"/>
      <c r="N4" s="1"/>
      <c r="O4" s="1"/>
      <c r="P4" s="1"/>
      <c r="Q4" s="1"/>
      <c r="R4" s="1"/>
      <c r="S4" s="1"/>
      <c r="T4" s="1"/>
      <c r="U4" s="1"/>
      <c r="V4" s="1"/>
      <c r="W4" s="1"/>
      <c r="X4" s="1"/>
      <c r="Y4" s="1"/>
      <c r="Z4" s="1"/>
      <c r="AA4" s="1"/>
    </row>
    <row r="5" spans="2:27" ht="22.9" customHeight="1" x14ac:dyDescent="0.25">
      <c r="B5" s="32" t="s">
        <v>36</v>
      </c>
      <c r="C5" s="278" t="str">
        <f>'Dados da Empresa'!C4</f>
        <v xml:space="preserve"> </v>
      </c>
      <c r="D5" s="279"/>
      <c r="E5" s="279"/>
      <c r="F5" s="279"/>
      <c r="G5" s="279"/>
      <c r="H5" s="279"/>
      <c r="I5" s="279"/>
      <c r="J5" s="279"/>
      <c r="K5" s="279"/>
      <c r="L5" s="279"/>
      <c r="M5" s="1"/>
      <c r="N5" s="1"/>
      <c r="O5" s="1"/>
      <c r="P5" s="1"/>
      <c r="Q5" s="1"/>
      <c r="R5" s="1"/>
      <c r="S5" s="1"/>
      <c r="T5" s="1"/>
      <c r="U5" s="1"/>
      <c r="V5" s="1"/>
      <c r="W5" s="1"/>
      <c r="X5" s="1"/>
      <c r="Y5" s="1"/>
      <c r="Z5" s="1"/>
      <c r="AA5" s="1"/>
    </row>
    <row r="6" spans="2:27" ht="22.9" customHeight="1" x14ac:dyDescent="0.25">
      <c r="B6" s="32" t="s">
        <v>37</v>
      </c>
      <c r="C6" s="278" t="str">
        <f>'Dados da Empresa'!C5</f>
        <v xml:space="preserve"> </v>
      </c>
      <c r="D6" s="279"/>
      <c r="E6" s="279"/>
      <c r="F6" s="279"/>
      <c r="G6" s="279"/>
      <c r="H6" s="279"/>
      <c r="I6" s="279"/>
      <c r="J6" s="279"/>
      <c r="K6" s="279"/>
      <c r="L6" s="279"/>
      <c r="M6" s="1"/>
      <c r="N6" s="1"/>
      <c r="O6" s="1"/>
      <c r="P6" s="1"/>
      <c r="Q6" s="1"/>
      <c r="R6" s="1"/>
      <c r="S6" s="1"/>
      <c r="T6" s="1"/>
      <c r="U6" s="1"/>
      <c r="V6" s="1"/>
      <c r="W6" s="1"/>
      <c r="X6" s="1"/>
      <c r="Y6" s="1"/>
      <c r="Z6" s="1"/>
      <c r="AA6" s="1"/>
    </row>
    <row r="7" spans="2:27" s="34" customFormat="1" ht="22.9" customHeight="1" x14ac:dyDescent="0.25">
      <c r="B7" s="32" t="s">
        <v>38</v>
      </c>
      <c r="C7" s="280" t="s">
        <v>45</v>
      </c>
      <c r="D7" s="279"/>
      <c r="E7" s="279"/>
      <c r="F7" s="279"/>
      <c r="G7" s="279"/>
      <c r="H7" s="279"/>
      <c r="I7" s="279"/>
      <c r="J7" s="279"/>
      <c r="K7" s="279"/>
      <c r="L7" s="279"/>
      <c r="M7" s="33"/>
      <c r="N7" s="33"/>
      <c r="O7" s="33"/>
      <c r="P7" s="33"/>
      <c r="Q7" s="33"/>
      <c r="R7" s="33"/>
      <c r="S7" s="33"/>
      <c r="T7" s="33"/>
      <c r="U7" s="33"/>
      <c r="V7" s="33"/>
      <c r="W7" s="33"/>
      <c r="X7" s="33"/>
      <c r="Y7" s="33"/>
      <c r="Z7" s="33"/>
      <c r="AA7" s="33"/>
    </row>
    <row r="8" spans="2:27" ht="15.75" x14ac:dyDescent="0.25">
      <c r="B8" s="277"/>
      <c r="C8" s="277"/>
      <c r="D8" s="277"/>
      <c r="E8" s="277"/>
      <c r="F8" s="277"/>
      <c r="G8" s="277"/>
      <c r="H8" s="277"/>
      <c r="I8" s="277"/>
      <c r="J8" s="277"/>
      <c r="K8" s="277"/>
      <c r="L8" s="277"/>
      <c r="M8" s="1"/>
      <c r="N8" s="1"/>
      <c r="O8" s="1"/>
      <c r="P8" s="1"/>
      <c r="Q8" s="1"/>
      <c r="R8" s="1"/>
      <c r="S8" s="1"/>
      <c r="T8" s="1"/>
      <c r="U8" s="1"/>
      <c r="V8" s="1"/>
      <c r="W8" s="1"/>
      <c r="X8" s="1"/>
      <c r="Y8" s="1"/>
      <c r="Z8" s="1"/>
      <c r="AA8" s="1"/>
    </row>
    <row r="9" spans="2:27" x14ac:dyDescent="0.25">
      <c r="B9" s="268" t="s">
        <v>46</v>
      </c>
      <c r="C9" s="268"/>
      <c r="D9" s="268"/>
      <c r="E9" s="268"/>
      <c r="F9" s="268"/>
      <c r="G9" s="268"/>
      <c r="H9" s="268"/>
      <c r="I9" s="268"/>
      <c r="J9" s="268"/>
      <c r="K9" s="268"/>
      <c r="L9" s="268"/>
      <c r="M9" s="1"/>
      <c r="N9" s="1"/>
      <c r="O9" s="1"/>
      <c r="P9" s="1"/>
      <c r="Q9" s="1"/>
      <c r="R9" s="1"/>
      <c r="S9" s="1"/>
      <c r="T9" s="1"/>
      <c r="U9" s="1"/>
      <c r="V9" s="1"/>
      <c r="W9" s="1"/>
      <c r="X9" s="1"/>
      <c r="Y9" s="1"/>
      <c r="Z9" s="1"/>
      <c r="AA9" s="1"/>
    </row>
    <row r="10" spans="2:27" ht="51" x14ac:dyDescent="0.25">
      <c r="B10" s="2" t="s">
        <v>47</v>
      </c>
      <c r="C10" s="2" t="s">
        <v>48</v>
      </c>
      <c r="D10" s="2" t="s">
        <v>49</v>
      </c>
      <c r="E10" s="2" t="s">
        <v>50</v>
      </c>
      <c r="F10" s="2" t="s">
        <v>51</v>
      </c>
      <c r="G10" s="2" t="s">
        <v>52</v>
      </c>
      <c r="H10" s="2" t="s">
        <v>53</v>
      </c>
      <c r="I10" s="2" t="s">
        <v>54</v>
      </c>
      <c r="J10" s="3" t="s">
        <v>55</v>
      </c>
      <c r="K10" s="2" t="s">
        <v>56</v>
      </c>
      <c r="L10" s="2" t="s">
        <v>57</v>
      </c>
      <c r="M10" s="4"/>
      <c r="N10" s="4"/>
      <c r="O10" s="4"/>
      <c r="P10" s="4"/>
      <c r="Q10" s="4"/>
      <c r="R10" s="4"/>
      <c r="S10" s="4"/>
      <c r="T10" s="4"/>
      <c r="U10" s="4"/>
      <c r="V10" s="4"/>
      <c r="W10" s="4"/>
      <c r="X10" s="4"/>
      <c r="Y10" s="4"/>
      <c r="Z10" s="4"/>
      <c r="AA10" s="4"/>
    </row>
    <row r="11" spans="2:27" x14ac:dyDescent="0.25">
      <c r="B11" s="30"/>
      <c r="C11" s="48" t="str">
        <f>IFERROR((VLOOKUP($B11,Perfis!$B$3:$E$35,2,FALSE)),"")</f>
        <v/>
      </c>
      <c r="D11" s="6" t="str">
        <f>IFERROR(($C11*(VLOOKUP($B11,Perfis!$B$3:$E$35,4,FALSE()))),"")</f>
        <v/>
      </c>
      <c r="E11" s="7" t="str">
        <f t="shared" ref="E11:E21" si="0">IF(($D11=""),"",$L$31)</f>
        <v/>
      </c>
      <c r="F11" s="7" t="str">
        <f t="shared" ref="F11:F21" si="1">IFERROR(($E11+$D11),"")</f>
        <v/>
      </c>
      <c r="G11" s="8">
        <v>1</v>
      </c>
      <c r="H11" s="9">
        <f t="shared" ref="H11:H21" si="2">$G11*160</f>
        <v>160</v>
      </c>
      <c r="I11" s="10">
        <v>1</v>
      </c>
      <c r="J11" s="11">
        <f t="shared" ref="J11:J21" si="3">$H11*$I11</f>
        <v>160</v>
      </c>
      <c r="K11" s="7" t="str">
        <f t="shared" ref="K11:K21" si="4">IFERROR(($F11/160),"")</f>
        <v/>
      </c>
      <c r="L11" s="7" t="str">
        <f t="shared" ref="L11:L21" si="5">IFERROR(($K11*$H11*$I11),"")</f>
        <v/>
      </c>
      <c r="M11" s="1"/>
      <c r="N11" s="263" t="s">
        <v>1</v>
      </c>
      <c r="O11" s="1"/>
      <c r="P11" s="1"/>
      <c r="Q11" s="1"/>
      <c r="R11" s="1"/>
      <c r="S11" s="1"/>
      <c r="T11" s="1"/>
      <c r="U11" s="1"/>
      <c r="V11" s="1"/>
      <c r="W11" s="1"/>
      <c r="X11" s="1"/>
      <c r="Y11" s="1"/>
      <c r="Z11" s="1"/>
      <c r="AA11" s="1"/>
    </row>
    <row r="12" spans="2:27" x14ac:dyDescent="0.25">
      <c r="B12" s="30"/>
      <c r="C12" s="48" t="str">
        <f>IFERROR((VLOOKUP($B12,Perfis!$B$3:$E$35,2,FALSE)),"")</f>
        <v/>
      </c>
      <c r="D12" s="6" t="str">
        <f>IFERROR(($C12*(VLOOKUP($B12,Perfis!$B$3:$E$35,4,FALSE()))),"")</f>
        <v/>
      </c>
      <c r="E12" s="7" t="str">
        <f t="shared" si="0"/>
        <v/>
      </c>
      <c r="F12" s="7" t="str">
        <f t="shared" si="1"/>
        <v/>
      </c>
      <c r="G12" s="8">
        <v>1</v>
      </c>
      <c r="H12" s="9">
        <f t="shared" si="2"/>
        <v>160</v>
      </c>
      <c r="I12" s="10">
        <v>1</v>
      </c>
      <c r="J12" s="11">
        <f t="shared" si="3"/>
        <v>160</v>
      </c>
      <c r="K12" s="7" t="str">
        <f t="shared" si="4"/>
        <v/>
      </c>
      <c r="L12" s="7" t="str">
        <f t="shared" si="5"/>
        <v/>
      </c>
      <c r="M12" s="1"/>
      <c r="N12" s="264"/>
      <c r="O12" s="1"/>
      <c r="P12" s="1"/>
      <c r="Q12" s="1"/>
      <c r="R12" s="1"/>
      <c r="S12" s="1"/>
      <c r="T12" s="1"/>
      <c r="U12" s="1"/>
      <c r="V12" s="1"/>
      <c r="W12" s="1"/>
      <c r="X12" s="1"/>
      <c r="Y12" s="1"/>
      <c r="Z12" s="1"/>
      <c r="AA12" s="1"/>
    </row>
    <row r="13" spans="2:27" x14ac:dyDescent="0.25">
      <c r="B13" s="30"/>
      <c r="C13" s="48" t="str">
        <f>IFERROR((VLOOKUP($B13,Perfis!$B$3:$E$35,2,FALSE)),"")</f>
        <v/>
      </c>
      <c r="D13" s="6" t="str">
        <f>IFERROR(($C13*(VLOOKUP($B13,Perfis!$B$3:$E$35,4,FALSE()))),"")</f>
        <v/>
      </c>
      <c r="E13" s="7" t="str">
        <f t="shared" si="0"/>
        <v/>
      </c>
      <c r="F13" s="7" t="str">
        <f t="shared" si="1"/>
        <v/>
      </c>
      <c r="G13" s="8">
        <v>1</v>
      </c>
      <c r="H13" s="9">
        <f t="shared" si="2"/>
        <v>160</v>
      </c>
      <c r="I13" s="10">
        <v>1</v>
      </c>
      <c r="J13" s="11">
        <f t="shared" si="3"/>
        <v>160</v>
      </c>
      <c r="K13" s="7" t="str">
        <f t="shared" si="4"/>
        <v/>
      </c>
      <c r="L13" s="7" t="str">
        <f t="shared" si="5"/>
        <v/>
      </c>
      <c r="M13" s="1"/>
      <c r="N13" s="264"/>
      <c r="O13" s="1"/>
      <c r="P13" s="1"/>
      <c r="Q13" s="1"/>
      <c r="R13" s="1"/>
      <c r="S13" s="1"/>
      <c r="T13" s="1"/>
      <c r="U13" s="1"/>
      <c r="V13" s="1"/>
      <c r="W13" s="1"/>
      <c r="X13" s="1"/>
      <c r="Y13" s="1"/>
      <c r="Z13" s="1"/>
      <c r="AA13" s="1"/>
    </row>
    <row r="14" spans="2:27" x14ac:dyDescent="0.25">
      <c r="B14" s="30"/>
      <c r="C14" s="48" t="str">
        <f>IFERROR((VLOOKUP($B14,Perfis!$B$3:$E$35,2,FALSE)),"")</f>
        <v/>
      </c>
      <c r="D14" s="6" t="str">
        <f>IFERROR(($C14*(VLOOKUP($B14,Perfis!$B$3:$E$35,4,FALSE()))),"")</f>
        <v/>
      </c>
      <c r="E14" s="7" t="str">
        <f t="shared" si="0"/>
        <v/>
      </c>
      <c r="F14" s="7" t="str">
        <f t="shared" si="1"/>
        <v/>
      </c>
      <c r="G14" s="8">
        <v>1</v>
      </c>
      <c r="H14" s="9">
        <f t="shared" si="2"/>
        <v>160</v>
      </c>
      <c r="I14" s="10">
        <v>1</v>
      </c>
      <c r="J14" s="11">
        <f t="shared" si="3"/>
        <v>160</v>
      </c>
      <c r="K14" s="7" t="str">
        <f t="shared" si="4"/>
        <v/>
      </c>
      <c r="L14" s="7" t="str">
        <f t="shared" si="5"/>
        <v/>
      </c>
      <c r="M14" s="1"/>
      <c r="N14" s="264"/>
      <c r="O14" s="1"/>
      <c r="P14" s="1"/>
      <c r="Q14" s="1"/>
      <c r="R14" s="12"/>
      <c r="S14" s="1"/>
      <c r="T14" s="1"/>
      <c r="U14" s="1"/>
      <c r="V14" s="1"/>
      <c r="W14" s="1"/>
      <c r="X14" s="1"/>
      <c r="Y14" s="1"/>
      <c r="Z14" s="1"/>
      <c r="AA14" s="1"/>
    </row>
    <row r="15" spans="2:27" x14ac:dyDescent="0.25">
      <c r="B15" s="30"/>
      <c r="C15" s="48" t="str">
        <f>IFERROR((VLOOKUP($B15,Perfis!$B$3:$E$35,2,FALSE)),"")</f>
        <v/>
      </c>
      <c r="D15" s="6" t="str">
        <f>IFERROR(($C15*(VLOOKUP($B15,Perfis!$B$3:$E$35,4,FALSE()))),"")</f>
        <v/>
      </c>
      <c r="E15" s="7" t="str">
        <f t="shared" si="0"/>
        <v/>
      </c>
      <c r="F15" s="7" t="str">
        <f t="shared" si="1"/>
        <v/>
      </c>
      <c r="G15" s="8">
        <v>1</v>
      </c>
      <c r="H15" s="9">
        <f t="shared" si="2"/>
        <v>160</v>
      </c>
      <c r="I15" s="10">
        <v>1</v>
      </c>
      <c r="J15" s="11">
        <f t="shared" si="3"/>
        <v>160</v>
      </c>
      <c r="K15" s="7" t="str">
        <f t="shared" si="4"/>
        <v/>
      </c>
      <c r="L15" s="7" t="str">
        <f t="shared" si="5"/>
        <v/>
      </c>
      <c r="M15" s="1"/>
      <c r="N15" s="264"/>
      <c r="O15" s="1"/>
      <c r="P15" s="1"/>
      <c r="Q15" s="1"/>
      <c r="R15" s="1"/>
      <c r="S15" s="1"/>
      <c r="T15" s="1"/>
      <c r="U15" s="1"/>
      <c r="V15" s="1"/>
      <c r="W15" s="1"/>
      <c r="X15" s="1"/>
      <c r="Y15" s="1"/>
      <c r="Z15" s="1"/>
      <c r="AA15" s="1"/>
    </row>
    <row r="16" spans="2:27" x14ac:dyDescent="0.25">
      <c r="B16" s="30"/>
      <c r="C16" s="48" t="str">
        <f>IFERROR((VLOOKUP($B16,Perfis!$B$3:$E$35,2,FALSE)),"")</f>
        <v/>
      </c>
      <c r="D16" s="6" t="str">
        <f>IFERROR(($C16*(VLOOKUP($B16,Perfis!$B$3:$E$35,4,FALSE()))),"")</f>
        <v/>
      </c>
      <c r="E16" s="7" t="str">
        <f t="shared" si="0"/>
        <v/>
      </c>
      <c r="F16" s="7" t="str">
        <f t="shared" si="1"/>
        <v/>
      </c>
      <c r="G16" s="8">
        <v>1</v>
      </c>
      <c r="H16" s="9">
        <f t="shared" si="2"/>
        <v>160</v>
      </c>
      <c r="I16" s="10">
        <v>1</v>
      </c>
      <c r="J16" s="11">
        <f t="shared" si="3"/>
        <v>160</v>
      </c>
      <c r="K16" s="7" t="str">
        <f t="shared" si="4"/>
        <v/>
      </c>
      <c r="L16" s="7" t="str">
        <f t="shared" si="5"/>
        <v/>
      </c>
      <c r="M16" s="1"/>
      <c r="N16" s="264"/>
      <c r="O16" s="1"/>
      <c r="P16" s="1"/>
      <c r="Q16" s="1"/>
      <c r="R16" s="1"/>
      <c r="S16" s="1"/>
      <c r="T16" s="1"/>
      <c r="U16" s="1"/>
      <c r="V16" s="1"/>
      <c r="W16" s="1"/>
      <c r="X16" s="1"/>
      <c r="Y16" s="1"/>
      <c r="Z16" s="1"/>
      <c r="AA16" s="1"/>
    </row>
    <row r="17" spans="2:27" ht="14.45" customHeight="1" x14ac:dyDescent="0.25">
      <c r="B17" s="30"/>
      <c r="C17" s="48" t="str">
        <f>IFERROR((VLOOKUP($B17,Perfis!$B$3:$E$35,2,FALSE)),"")</f>
        <v/>
      </c>
      <c r="D17" s="6" t="str">
        <f>IFERROR(($C17*(VLOOKUP($B17,Perfis!$B$3:$E$35,4,FALSE()))),"")</f>
        <v/>
      </c>
      <c r="E17" s="7" t="str">
        <f t="shared" si="0"/>
        <v/>
      </c>
      <c r="F17" s="7" t="str">
        <f t="shared" si="1"/>
        <v/>
      </c>
      <c r="G17" s="8">
        <v>1</v>
      </c>
      <c r="H17" s="9">
        <f t="shared" si="2"/>
        <v>160</v>
      </c>
      <c r="I17" s="10">
        <v>1</v>
      </c>
      <c r="J17" s="11">
        <f t="shared" si="3"/>
        <v>160</v>
      </c>
      <c r="K17" s="7" t="str">
        <f t="shared" si="4"/>
        <v/>
      </c>
      <c r="L17" s="7" t="str">
        <f t="shared" si="5"/>
        <v/>
      </c>
      <c r="M17" s="1"/>
      <c r="N17" s="265"/>
      <c r="O17" s="1"/>
      <c r="P17" s="1"/>
      <c r="Q17" s="1"/>
      <c r="R17" s="1"/>
      <c r="S17" s="1"/>
      <c r="T17" s="1"/>
      <c r="U17" s="1"/>
      <c r="V17" s="1"/>
      <c r="W17" s="1"/>
      <c r="X17" s="1"/>
      <c r="Y17" s="1"/>
      <c r="Z17" s="1"/>
      <c r="AA17" s="1"/>
    </row>
    <row r="18" spans="2:27" ht="14.45" customHeight="1" x14ac:dyDescent="0.25">
      <c r="B18" s="30"/>
      <c r="C18" s="48" t="str">
        <f>IFERROR((VLOOKUP($B18,Perfis!$B$3:$E$35,2,FALSE)),"")</f>
        <v/>
      </c>
      <c r="D18" s="6" t="str">
        <f>IFERROR(($C18*(VLOOKUP($B18,Perfis!$B$3:$E$35,4,FALSE()))),"")</f>
        <v/>
      </c>
      <c r="E18" s="7" t="str">
        <f t="shared" si="0"/>
        <v/>
      </c>
      <c r="F18" s="7" t="str">
        <f t="shared" si="1"/>
        <v/>
      </c>
      <c r="G18" s="8">
        <v>1</v>
      </c>
      <c r="H18" s="9">
        <f t="shared" si="2"/>
        <v>160</v>
      </c>
      <c r="I18" s="10">
        <v>1</v>
      </c>
      <c r="J18" s="11">
        <f t="shared" si="3"/>
        <v>160</v>
      </c>
      <c r="K18" s="7" t="str">
        <f t="shared" si="4"/>
        <v/>
      </c>
      <c r="L18" s="7" t="str">
        <f t="shared" si="5"/>
        <v/>
      </c>
      <c r="M18" s="1"/>
      <c r="N18" s="1"/>
      <c r="O18" s="1"/>
      <c r="P18" s="1"/>
      <c r="Q18" s="1"/>
      <c r="R18" s="1"/>
      <c r="S18" s="1"/>
      <c r="T18" s="1"/>
      <c r="U18" s="1"/>
      <c r="V18" s="1"/>
      <c r="W18" s="1"/>
      <c r="X18" s="1"/>
      <c r="Y18" s="1"/>
      <c r="Z18" s="1"/>
      <c r="AA18" s="1"/>
    </row>
    <row r="19" spans="2:27" ht="14.45" customHeight="1" x14ac:dyDescent="0.25">
      <c r="B19" s="30"/>
      <c r="C19" s="48" t="str">
        <f>IFERROR((VLOOKUP($B19,Perfis!$B$3:$E$35,2,FALSE)),"")</f>
        <v/>
      </c>
      <c r="D19" s="6" t="str">
        <f>IFERROR(($C19*(VLOOKUP($B19,Perfis!$B$3:$E$35,4,FALSE()))),"")</f>
        <v/>
      </c>
      <c r="E19" s="7" t="str">
        <f t="shared" si="0"/>
        <v/>
      </c>
      <c r="F19" s="7" t="str">
        <f t="shared" si="1"/>
        <v/>
      </c>
      <c r="G19" s="8">
        <v>1</v>
      </c>
      <c r="H19" s="9">
        <f t="shared" si="2"/>
        <v>160</v>
      </c>
      <c r="I19" s="10">
        <v>1</v>
      </c>
      <c r="J19" s="11">
        <f t="shared" si="3"/>
        <v>160</v>
      </c>
      <c r="K19" s="7" t="str">
        <f t="shared" si="4"/>
        <v/>
      </c>
      <c r="L19" s="7" t="str">
        <f t="shared" si="5"/>
        <v/>
      </c>
      <c r="M19" s="1"/>
      <c r="N19" s="1"/>
      <c r="O19" s="1"/>
      <c r="P19" s="1"/>
      <c r="Q19" s="1"/>
      <c r="R19" s="1"/>
      <c r="S19" s="1"/>
      <c r="T19" s="1"/>
      <c r="U19" s="1"/>
      <c r="V19" s="1"/>
      <c r="W19" s="1"/>
      <c r="X19" s="1"/>
      <c r="Y19" s="1"/>
      <c r="Z19" s="1"/>
      <c r="AA19" s="1"/>
    </row>
    <row r="20" spans="2:27" ht="14.45" customHeight="1" x14ac:dyDescent="0.25">
      <c r="B20" s="30"/>
      <c r="C20" s="48" t="str">
        <f>IFERROR((VLOOKUP($B20,Perfis!$B$3:$E$35,2,FALSE)),"")</f>
        <v/>
      </c>
      <c r="D20" s="6" t="str">
        <f>IFERROR(($C20*(VLOOKUP($B20,Perfis!$B$3:$E$35,4,FALSE()))),"")</f>
        <v/>
      </c>
      <c r="E20" s="7" t="str">
        <f t="shared" si="0"/>
        <v/>
      </c>
      <c r="F20" s="7" t="str">
        <f t="shared" si="1"/>
        <v/>
      </c>
      <c r="G20" s="8">
        <v>1</v>
      </c>
      <c r="H20" s="9">
        <f t="shared" si="2"/>
        <v>160</v>
      </c>
      <c r="I20" s="10">
        <v>1</v>
      </c>
      <c r="J20" s="11">
        <f t="shared" si="3"/>
        <v>160</v>
      </c>
      <c r="K20" s="7" t="str">
        <f t="shared" si="4"/>
        <v/>
      </c>
      <c r="L20" s="7" t="str">
        <f t="shared" si="5"/>
        <v/>
      </c>
      <c r="M20" s="1"/>
      <c r="N20" s="1"/>
      <c r="O20" s="1"/>
      <c r="P20" s="1"/>
      <c r="Q20" s="1"/>
      <c r="R20" s="1"/>
      <c r="S20" s="1"/>
      <c r="T20" s="1"/>
      <c r="U20" s="1"/>
      <c r="V20" s="1"/>
      <c r="W20" s="1"/>
      <c r="X20" s="1"/>
      <c r="Y20" s="1"/>
      <c r="Z20" s="1"/>
      <c r="AA20" s="1"/>
    </row>
    <row r="21" spans="2:27" ht="14.45" customHeight="1" x14ac:dyDescent="0.25">
      <c r="B21" s="30"/>
      <c r="C21" s="48" t="str">
        <f>IFERROR((VLOOKUP($B21,Perfis!$B$3:$E$35,2,FALSE)),"")</f>
        <v/>
      </c>
      <c r="D21" s="6" t="str">
        <f>IFERROR(($C21*(VLOOKUP($B21,Perfis!$B$3:$E$35,4,FALSE()))),"")</f>
        <v/>
      </c>
      <c r="E21" s="7" t="str">
        <f t="shared" si="0"/>
        <v/>
      </c>
      <c r="F21" s="7" t="str">
        <f t="shared" si="1"/>
        <v/>
      </c>
      <c r="G21" s="8">
        <v>1</v>
      </c>
      <c r="H21" s="9">
        <f t="shared" si="2"/>
        <v>160</v>
      </c>
      <c r="I21" s="10">
        <v>1</v>
      </c>
      <c r="J21" s="11">
        <f t="shared" si="3"/>
        <v>160</v>
      </c>
      <c r="K21" s="7" t="str">
        <f t="shared" si="4"/>
        <v/>
      </c>
      <c r="L21" s="7" t="str">
        <f t="shared" si="5"/>
        <v/>
      </c>
      <c r="M21" s="1"/>
      <c r="N21" s="1"/>
      <c r="O21" s="1"/>
      <c r="P21" s="1"/>
      <c r="Q21" s="1"/>
      <c r="R21" s="1"/>
      <c r="S21" s="1"/>
      <c r="T21" s="1"/>
      <c r="U21" s="1"/>
      <c r="V21" s="1"/>
      <c r="W21" s="1"/>
      <c r="X21" s="1"/>
      <c r="Y21" s="1"/>
      <c r="Z21" s="1"/>
      <c r="AA21" s="1"/>
    </row>
    <row r="22" spans="2:27" ht="14.45" customHeight="1" x14ac:dyDescent="0.25">
      <c r="B22" s="13" t="s">
        <v>58</v>
      </c>
      <c r="C22" s="14"/>
      <c r="D22" s="14"/>
      <c r="E22" s="14"/>
      <c r="F22" s="13"/>
      <c r="G22" s="15"/>
      <c r="H22" s="15"/>
      <c r="I22" s="15">
        <f>SUM($I11:$I21)</f>
        <v>11</v>
      </c>
      <c r="J22" s="16">
        <f>SUM($J11:$J21)</f>
        <v>1760</v>
      </c>
      <c r="K22" s="14">
        <f>SUM($K11:$K21)</f>
        <v>0</v>
      </c>
      <c r="L22" s="14">
        <f>SUM($L11:$L21)</f>
        <v>0</v>
      </c>
      <c r="M22" s="17"/>
      <c r="N22" s="18"/>
      <c r="O22" s="17"/>
      <c r="P22" s="17"/>
      <c r="Q22" s="17"/>
      <c r="R22" s="17"/>
      <c r="S22" s="17"/>
      <c r="T22" s="17"/>
      <c r="U22" s="17"/>
      <c r="V22" s="17"/>
      <c r="W22" s="17"/>
      <c r="X22" s="17"/>
      <c r="Y22" s="17"/>
      <c r="Z22" s="17"/>
      <c r="AA22" s="17"/>
    </row>
    <row r="23" spans="2:27" ht="14.45" customHeight="1" x14ac:dyDescent="0.25">
      <c r="B23" s="267"/>
      <c r="C23" s="267"/>
      <c r="D23" s="267"/>
      <c r="E23" s="267"/>
      <c r="F23" s="267"/>
      <c r="G23" s="267"/>
      <c r="H23" s="267"/>
      <c r="I23" s="267"/>
      <c r="J23" s="267"/>
      <c r="K23" s="267"/>
      <c r="L23" s="267"/>
      <c r="M23" s="1"/>
      <c r="N23" s="1"/>
      <c r="O23" s="1"/>
      <c r="P23" s="1"/>
      <c r="Q23" s="1"/>
      <c r="R23" s="1"/>
      <c r="S23" s="1"/>
      <c r="T23" s="1"/>
      <c r="U23" s="1"/>
      <c r="V23" s="1"/>
      <c r="W23" s="1"/>
      <c r="X23" s="1"/>
      <c r="Y23" s="1"/>
      <c r="Z23" s="1"/>
      <c r="AA23" s="1"/>
    </row>
    <row r="24" spans="2:27" ht="14.45" customHeight="1" x14ac:dyDescent="0.25">
      <c r="B24" s="268" t="s">
        <v>59</v>
      </c>
      <c r="C24" s="268"/>
      <c r="D24" s="268"/>
      <c r="E24" s="268"/>
      <c r="F24" s="268"/>
      <c r="G24" s="268"/>
      <c r="H24" s="268"/>
      <c r="I24" s="268"/>
      <c r="J24" s="268"/>
      <c r="K24" s="268"/>
      <c r="L24" s="268"/>
      <c r="M24" s="1"/>
      <c r="N24" s="1"/>
      <c r="O24" s="1"/>
      <c r="P24" s="1"/>
      <c r="Q24" s="1"/>
      <c r="R24" s="1"/>
      <c r="S24" s="1"/>
      <c r="T24" s="1"/>
      <c r="U24" s="1"/>
      <c r="V24" s="1"/>
      <c r="W24" s="1"/>
      <c r="X24" s="1"/>
      <c r="Y24" s="1"/>
      <c r="Z24" s="1"/>
      <c r="AA24" s="1"/>
    </row>
    <row r="25" spans="2:27" ht="15" customHeight="1" x14ac:dyDescent="0.25">
      <c r="B25" s="269" t="s">
        <v>60</v>
      </c>
      <c r="C25" s="269"/>
      <c r="D25" s="269"/>
      <c r="E25" s="269"/>
      <c r="F25" s="269"/>
      <c r="G25" s="269"/>
      <c r="H25" s="269"/>
      <c r="I25" s="269"/>
      <c r="J25" s="269"/>
      <c r="K25" s="269"/>
      <c r="L25" s="19" t="s">
        <v>61</v>
      </c>
      <c r="M25" s="1"/>
      <c r="N25" s="1"/>
      <c r="O25" s="1"/>
      <c r="P25" s="1"/>
      <c r="Q25" s="1"/>
      <c r="R25" s="1"/>
      <c r="S25" s="1"/>
      <c r="T25" s="1"/>
      <c r="U25" s="1"/>
      <c r="V25" s="1"/>
      <c r="W25" s="1"/>
      <c r="X25" s="1"/>
      <c r="Y25" s="1"/>
      <c r="Z25" s="1"/>
    </row>
    <row r="26" spans="2:27" ht="15" customHeight="1" x14ac:dyDescent="0.25">
      <c r="B26" s="266" t="s">
        <v>62</v>
      </c>
      <c r="C26" s="266"/>
      <c r="D26" s="266"/>
      <c r="E26" s="266"/>
      <c r="F26" s="266"/>
      <c r="G26" s="266"/>
      <c r="H26" s="266"/>
      <c r="I26" s="266"/>
      <c r="J26" s="266"/>
      <c r="K26" s="266"/>
      <c r="L26" s="20">
        <v>0</v>
      </c>
      <c r="M26" s="1"/>
      <c r="N26" s="1"/>
      <c r="O26" s="1"/>
      <c r="P26" s="1"/>
      <c r="Q26" s="1"/>
      <c r="R26" s="1"/>
      <c r="S26" s="1"/>
      <c r="T26" s="1"/>
      <c r="U26" s="1"/>
      <c r="V26" s="1"/>
      <c r="W26" s="1"/>
      <c r="X26" s="1"/>
      <c r="Y26" s="1"/>
      <c r="Z26" s="1"/>
    </row>
    <row r="27" spans="2:27" ht="15" customHeight="1" x14ac:dyDescent="0.25">
      <c r="B27" s="266" t="s">
        <v>63</v>
      </c>
      <c r="C27" s="266"/>
      <c r="D27" s="266"/>
      <c r="E27" s="266"/>
      <c r="F27" s="266"/>
      <c r="G27" s="266"/>
      <c r="H27" s="266"/>
      <c r="I27" s="266"/>
      <c r="J27" s="266"/>
      <c r="K27" s="266"/>
      <c r="L27" s="20">
        <v>0</v>
      </c>
      <c r="M27" s="1"/>
      <c r="N27" s="1"/>
      <c r="O27" s="1"/>
      <c r="P27" s="1"/>
      <c r="Q27" s="1"/>
      <c r="R27" s="1"/>
      <c r="S27" s="1"/>
      <c r="T27" s="1"/>
      <c r="U27" s="1"/>
      <c r="V27" s="1"/>
      <c r="W27" s="1"/>
      <c r="X27" s="1"/>
      <c r="Y27" s="1"/>
      <c r="Z27" s="1"/>
    </row>
    <row r="28" spans="2:27" ht="15" customHeight="1" x14ac:dyDescent="0.25">
      <c r="B28" s="266" t="s">
        <v>64</v>
      </c>
      <c r="C28" s="266"/>
      <c r="D28" s="266"/>
      <c r="E28" s="266"/>
      <c r="F28" s="266"/>
      <c r="G28" s="266"/>
      <c r="H28" s="266"/>
      <c r="I28" s="266"/>
      <c r="J28" s="266"/>
      <c r="K28" s="266"/>
      <c r="L28" s="20">
        <v>0</v>
      </c>
      <c r="M28" s="1"/>
      <c r="N28" s="1"/>
      <c r="O28" s="1"/>
      <c r="P28" s="1"/>
      <c r="Q28" s="1"/>
      <c r="R28" s="1"/>
      <c r="S28" s="1"/>
      <c r="T28" s="1"/>
      <c r="U28" s="1"/>
      <c r="V28" s="1"/>
      <c r="W28" s="1"/>
      <c r="X28" s="1"/>
      <c r="Y28" s="1"/>
      <c r="Z28" s="1"/>
    </row>
    <row r="29" spans="2:27" ht="15" customHeight="1" x14ac:dyDescent="0.25">
      <c r="B29" s="266" t="s">
        <v>65</v>
      </c>
      <c r="C29" s="266"/>
      <c r="D29" s="266"/>
      <c r="E29" s="266"/>
      <c r="F29" s="266"/>
      <c r="G29" s="266"/>
      <c r="H29" s="266"/>
      <c r="I29" s="266"/>
      <c r="J29" s="266"/>
      <c r="K29" s="266"/>
      <c r="L29" s="20">
        <v>0</v>
      </c>
      <c r="M29" s="1"/>
      <c r="N29" s="1"/>
      <c r="O29" s="1"/>
      <c r="P29" s="1"/>
      <c r="Q29" s="1"/>
      <c r="R29" s="1"/>
      <c r="S29" s="1"/>
      <c r="T29" s="1"/>
      <c r="U29" s="1"/>
      <c r="V29" s="1"/>
      <c r="W29" s="1"/>
      <c r="X29" s="1"/>
      <c r="Y29" s="1"/>
      <c r="Z29" s="1"/>
    </row>
    <row r="30" spans="2:27" ht="15" customHeight="1" x14ac:dyDescent="0.25">
      <c r="B30" s="266" t="s">
        <v>66</v>
      </c>
      <c r="C30" s="266"/>
      <c r="D30" s="266"/>
      <c r="E30" s="266"/>
      <c r="F30" s="266"/>
      <c r="G30" s="266"/>
      <c r="H30" s="266"/>
      <c r="I30" s="266"/>
      <c r="J30" s="266"/>
      <c r="K30" s="266"/>
      <c r="L30" s="20">
        <v>0</v>
      </c>
      <c r="M30" s="1"/>
      <c r="N30" s="1"/>
      <c r="O30" s="1"/>
      <c r="P30" s="1"/>
      <c r="Q30" s="1"/>
      <c r="R30" s="1"/>
      <c r="S30" s="1"/>
      <c r="T30" s="1"/>
      <c r="U30" s="1"/>
      <c r="V30" s="1"/>
      <c r="W30" s="1"/>
      <c r="X30" s="1"/>
      <c r="Y30" s="1"/>
      <c r="Z30" s="1"/>
    </row>
    <row r="31" spans="2:27" ht="15" customHeight="1" x14ac:dyDescent="0.25">
      <c r="B31" s="272" t="s">
        <v>67</v>
      </c>
      <c r="C31" s="272"/>
      <c r="D31" s="272"/>
      <c r="E31" s="272"/>
      <c r="F31" s="272"/>
      <c r="G31" s="272"/>
      <c r="H31" s="272"/>
      <c r="I31" s="272"/>
      <c r="J31" s="272"/>
      <c r="K31" s="272"/>
      <c r="L31" s="14">
        <f>IFERROR(SUM(L26:L30),"")</f>
        <v>0</v>
      </c>
      <c r="M31" s="1"/>
      <c r="N31" s="1"/>
      <c r="O31" s="1"/>
      <c r="P31" s="1"/>
      <c r="Q31" s="1"/>
      <c r="R31" s="1"/>
      <c r="S31" s="1"/>
      <c r="T31" s="1"/>
      <c r="U31" s="1"/>
      <c r="V31" s="1"/>
      <c r="W31" s="1"/>
      <c r="X31" s="1"/>
      <c r="Y31" s="1"/>
      <c r="Z31" s="1"/>
    </row>
    <row r="32" spans="2:27" x14ac:dyDescent="0.25">
      <c r="B32" s="273"/>
      <c r="C32" s="273"/>
      <c r="D32" s="273"/>
      <c r="E32" s="273"/>
      <c r="F32" s="273"/>
      <c r="G32" s="273"/>
      <c r="H32" s="273"/>
      <c r="I32" s="273"/>
      <c r="J32" s="273"/>
      <c r="K32" s="273"/>
      <c r="L32" s="273"/>
      <c r="M32" s="1"/>
      <c r="N32" s="1"/>
      <c r="O32" s="1"/>
      <c r="P32" s="1"/>
      <c r="Q32" s="1"/>
      <c r="R32" s="1"/>
      <c r="S32" s="1"/>
      <c r="T32" s="1"/>
      <c r="U32" s="1"/>
      <c r="V32" s="1"/>
      <c r="W32" s="1"/>
      <c r="X32" s="1"/>
      <c r="Y32" s="1"/>
      <c r="Z32" s="1"/>
      <c r="AA32" s="1"/>
    </row>
    <row r="33" spans="2:27" ht="15" customHeight="1" x14ac:dyDescent="0.25">
      <c r="B33" s="272" t="s">
        <v>68</v>
      </c>
      <c r="C33" s="272"/>
      <c r="D33" s="272"/>
      <c r="E33" s="272"/>
      <c r="F33" s="272"/>
      <c r="G33" s="272"/>
      <c r="H33" s="272"/>
      <c r="I33" s="272"/>
      <c r="J33" s="272"/>
      <c r="K33" s="272"/>
      <c r="L33" s="38">
        <f>IFERROR(L22,"")</f>
        <v>0</v>
      </c>
      <c r="M33" s="1"/>
      <c r="N33" s="1"/>
      <c r="O33" s="1"/>
      <c r="P33" s="1"/>
      <c r="Q33" s="1"/>
      <c r="R33" s="1"/>
      <c r="S33" s="1"/>
      <c r="T33" s="1"/>
      <c r="U33" s="1"/>
      <c r="V33" s="1"/>
      <c r="W33" s="1"/>
      <c r="X33" s="1"/>
      <c r="Y33" s="1"/>
      <c r="Z33" s="1"/>
      <c r="AA33" s="1"/>
    </row>
    <row r="34" spans="2:27" x14ac:dyDescent="0.25">
      <c r="B34" s="1"/>
      <c r="C34" s="1"/>
      <c r="D34" s="1"/>
      <c r="E34" s="1"/>
      <c r="F34" s="1"/>
      <c r="G34" s="1"/>
      <c r="H34" s="1"/>
      <c r="I34" s="1"/>
      <c r="J34" s="1"/>
      <c r="K34" s="1"/>
      <c r="L34" s="1"/>
      <c r="M34" s="1"/>
      <c r="N34" s="1"/>
      <c r="O34" s="1"/>
      <c r="P34" s="1"/>
      <c r="Q34" s="1"/>
      <c r="R34" s="1"/>
      <c r="S34" s="1"/>
      <c r="T34" s="1"/>
      <c r="U34" s="1"/>
      <c r="V34" s="1"/>
      <c r="W34" s="1"/>
      <c r="X34" s="1"/>
      <c r="Y34" s="1"/>
      <c r="Z34" s="1"/>
      <c r="AA34" s="1"/>
    </row>
    <row r="35" spans="2:27" x14ac:dyDescent="0.25">
      <c r="B35" s="1"/>
      <c r="C35" s="1"/>
      <c r="D35" s="1"/>
      <c r="E35" s="1"/>
      <c r="F35" s="1"/>
      <c r="G35" s="1"/>
      <c r="H35" s="1"/>
      <c r="I35" s="1"/>
      <c r="J35" s="1"/>
      <c r="K35" s="1"/>
      <c r="L35" s="1"/>
      <c r="M35" s="1"/>
      <c r="N35" s="1"/>
      <c r="O35" s="1"/>
      <c r="P35" s="1"/>
      <c r="Q35" s="1"/>
      <c r="R35" s="1"/>
      <c r="S35" s="1"/>
      <c r="T35" s="1"/>
      <c r="U35" s="1"/>
      <c r="V35" s="1"/>
      <c r="W35" s="1"/>
      <c r="X35" s="1"/>
      <c r="Y35" s="1"/>
      <c r="Z35" s="1"/>
      <c r="AA35" s="1"/>
    </row>
    <row r="36" spans="2:27" x14ac:dyDescent="0.25">
      <c r="B36" s="1"/>
      <c r="C36" s="1"/>
      <c r="D36" s="1"/>
      <c r="E36" s="1"/>
      <c r="F36" s="1"/>
      <c r="G36" s="1"/>
      <c r="H36" s="1"/>
      <c r="I36" s="1"/>
      <c r="J36" s="1"/>
      <c r="K36" s="1"/>
      <c r="L36" s="1"/>
      <c r="M36" s="1"/>
      <c r="N36" s="1"/>
      <c r="O36" s="1"/>
      <c r="P36" s="1"/>
      <c r="Q36" s="1"/>
      <c r="R36" s="1"/>
      <c r="S36" s="1"/>
      <c r="T36" s="1"/>
      <c r="U36" s="1"/>
      <c r="V36" s="1"/>
      <c r="W36" s="1"/>
      <c r="X36" s="1"/>
      <c r="Y36" s="1"/>
      <c r="Z36" s="1"/>
      <c r="AA36" s="1"/>
    </row>
    <row r="37" spans="2:27" x14ac:dyDescent="0.25">
      <c r="B37" s="1"/>
      <c r="C37" s="1"/>
      <c r="D37" s="1"/>
      <c r="E37" s="1"/>
      <c r="F37" s="1"/>
      <c r="G37" s="1"/>
      <c r="H37" s="1"/>
      <c r="I37" s="1"/>
      <c r="J37" s="1"/>
      <c r="K37" s="1"/>
      <c r="L37" s="1"/>
      <c r="M37" s="1"/>
      <c r="N37" s="1"/>
      <c r="O37" s="1"/>
      <c r="P37" s="1"/>
      <c r="Q37" s="1"/>
      <c r="R37" s="1"/>
      <c r="S37" s="1"/>
      <c r="T37" s="1"/>
      <c r="U37" s="1"/>
      <c r="V37" s="1"/>
      <c r="W37" s="1"/>
      <c r="X37" s="1"/>
      <c r="Y37" s="1"/>
      <c r="Z37" s="1"/>
      <c r="AA37" s="1"/>
    </row>
    <row r="38" spans="2:27" x14ac:dyDescent="0.25">
      <c r="B38" s="1"/>
      <c r="C38" s="1"/>
      <c r="D38" s="1"/>
      <c r="E38" s="1"/>
      <c r="F38" s="1"/>
      <c r="G38" s="1"/>
      <c r="H38" s="1"/>
      <c r="I38" s="1"/>
      <c r="J38" s="1"/>
      <c r="K38" s="1"/>
      <c r="L38" s="1"/>
      <c r="M38" s="1"/>
      <c r="N38" s="1"/>
      <c r="O38" s="1"/>
      <c r="P38" s="1"/>
      <c r="Q38" s="1"/>
      <c r="R38" s="1"/>
      <c r="S38" s="1"/>
      <c r="T38" s="1"/>
      <c r="U38" s="1"/>
      <c r="V38" s="1"/>
      <c r="W38" s="1"/>
      <c r="X38" s="1"/>
      <c r="Y38" s="1"/>
      <c r="Z38" s="1"/>
      <c r="AA38" s="1"/>
    </row>
    <row r="39" spans="2:27" x14ac:dyDescent="0.25">
      <c r="B39" s="1"/>
      <c r="C39" s="1"/>
      <c r="D39" s="1"/>
      <c r="E39" s="1"/>
      <c r="F39" s="1"/>
      <c r="G39" s="1"/>
      <c r="H39" s="1"/>
      <c r="I39" s="1"/>
      <c r="J39" s="1"/>
      <c r="K39" s="1"/>
      <c r="L39" s="1"/>
      <c r="M39" s="1"/>
      <c r="N39" s="1"/>
      <c r="O39" s="1"/>
      <c r="P39" s="1"/>
      <c r="Q39" s="1"/>
      <c r="R39" s="1"/>
      <c r="S39" s="1"/>
      <c r="T39" s="1"/>
      <c r="U39" s="1"/>
      <c r="V39" s="1"/>
      <c r="W39" s="1"/>
      <c r="X39" s="1"/>
      <c r="Y39" s="1"/>
      <c r="Z39" s="1"/>
      <c r="AA39" s="1"/>
    </row>
    <row r="40" spans="2:27" x14ac:dyDescent="0.25">
      <c r="B40" s="1"/>
      <c r="C40" s="1"/>
      <c r="D40" s="1"/>
      <c r="E40" s="1"/>
      <c r="F40" s="1"/>
      <c r="G40" s="1"/>
      <c r="H40" s="1"/>
      <c r="I40" s="1"/>
      <c r="J40" s="1"/>
      <c r="K40" s="1"/>
      <c r="L40" s="1"/>
      <c r="M40" s="1"/>
      <c r="N40" s="1"/>
      <c r="O40" s="1"/>
      <c r="P40" s="1"/>
      <c r="Q40" s="1"/>
      <c r="R40" s="1"/>
      <c r="S40" s="1"/>
      <c r="T40" s="1"/>
      <c r="U40" s="1"/>
      <c r="V40" s="1"/>
      <c r="W40" s="1"/>
      <c r="X40" s="1"/>
      <c r="Y40" s="1"/>
      <c r="Z40" s="1"/>
      <c r="AA40" s="1"/>
    </row>
    <row r="41" spans="2:27" x14ac:dyDescent="0.25">
      <c r="B41" s="1"/>
      <c r="C41" s="1"/>
      <c r="D41" s="1"/>
      <c r="E41" s="1"/>
      <c r="F41" s="1"/>
      <c r="G41" s="1"/>
      <c r="H41" s="1"/>
      <c r="I41" s="1"/>
      <c r="J41" s="1"/>
      <c r="K41" s="1"/>
      <c r="L41" s="1"/>
      <c r="M41" s="1"/>
      <c r="N41" s="1"/>
      <c r="O41" s="1"/>
      <c r="P41" s="1"/>
      <c r="Q41" s="1"/>
      <c r="R41" s="1"/>
      <c r="S41" s="1"/>
      <c r="T41" s="1"/>
      <c r="U41" s="1"/>
      <c r="V41" s="1"/>
      <c r="W41" s="1"/>
      <c r="X41" s="1"/>
      <c r="Y41" s="1"/>
      <c r="Z41" s="1"/>
      <c r="AA41" s="1"/>
    </row>
    <row r="42" spans="2:27" x14ac:dyDescent="0.25">
      <c r="B42" s="1"/>
      <c r="C42" s="1"/>
      <c r="D42" s="1"/>
      <c r="E42" s="1"/>
      <c r="F42" s="1"/>
      <c r="G42" s="1"/>
      <c r="H42" s="1"/>
      <c r="I42" s="1"/>
      <c r="J42" s="1"/>
      <c r="K42" s="1"/>
      <c r="L42" s="1"/>
      <c r="M42" s="1"/>
      <c r="N42" s="1"/>
      <c r="O42" s="1"/>
      <c r="P42" s="1"/>
      <c r="Q42" s="1"/>
      <c r="R42" s="1"/>
      <c r="S42" s="1"/>
      <c r="T42" s="1"/>
      <c r="U42" s="1"/>
      <c r="V42" s="1"/>
      <c r="W42" s="1"/>
      <c r="X42" s="1"/>
      <c r="Y42" s="1"/>
      <c r="Z42" s="1"/>
      <c r="AA42" s="1"/>
    </row>
    <row r="43" spans="2:27" x14ac:dyDescent="0.25">
      <c r="B43" s="1"/>
      <c r="C43" s="1"/>
      <c r="D43" s="1"/>
      <c r="E43" s="1"/>
      <c r="F43" s="1"/>
      <c r="G43" s="1"/>
      <c r="H43" s="1"/>
      <c r="I43" s="1"/>
      <c r="J43" s="1"/>
      <c r="K43" s="1"/>
      <c r="L43" s="1"/>
      <c r="M43" s="1"/>
      <c r="N43" s="1"/>
      <c r="O43" s="1"/>
      <c r="P43" s="1"/>
      <c r="Q43" s="1"/>
      <c r="R43" s="1"/>
      <c r="S43" s="1"/>
      <c r="T43" s="1"/>
      <c r="U43" s="1"/>
      <c r="V43" s="1"/>
      <c r="W43" s="1"/>
      <c r="X43" s="1"/>
      <c r="Y43" s="1"/>
      <c r="Z43" s="1"/>
      <c r="AA43" s="1"/>
    </row>
    <row r="44" spans="2:27" x14ac:dyDescent="0.25">
      <c r="B44" s="1"/>
      <c r="C44" s="1"/>
      <c r="D44" s="1"/>
      <c r="E44" s="1"/>
      <c r="F44" s="1"/>
      <c r="G44" s="1"/>
      <c r="H44" s="1"/>
      <c r="I44" s="1"/>
      <c r="J44" s="1"/>
      <c r="K44" s="1"/>
      <c r="L44" s="1"/>
      <c r="M44" s="1"/>
      <c r="N44" s="1"/>
      <c r="O44" s="1"/>
      <c r="P44" s="1"/>
      <c r="Q44" s="1"/>
      <c r="R44" s="1"/>
      <c r="S44" s="1"/>
      <c r="T44" s="1"/>
      <c r="U44" s="1"/>
      <c r="V44" s="1"/>
      <c r="W44" s="1"/>
      <c r="X44" s="1"/>
      <c r="Y44" s="1"/>
      <c r="Z44" s="1"/>
      <c r="AA44" s="1"/>
    </row>
    <row r="45" spans="2:27" x14ac:dyDescent="0.25">
      <c r="B45" s="1"/>
      <c r="C45" s="1"/>
      <c r="D45" s="1"/>
      <c r="E45" s="1"/>
      <c r="F45" s="1"/>
      <c r="G45" s="1"/>
      <c r="H45" s="1"/>
      <c r="I45" s="1"/>
      <c r="J45" s="1"/>
      <c r="K45" s="1"/>
      <c r="L45" s="1"/>
      <c r="M45" s="1"/>
      <c r="N45" s="1"/>
      <c r="O45" s="1"/>
      <c r="P45" s="1"/>
      <c r="Q45" s="1"/>
      <c r="R45" s="1"/>
      <c r="S45" s="1"/>
      <c r="T45" s="1"/>
      <c r="U45" s="1"/>
      <c r="V45" s="1"/>
      <c r="W45" s="1"/>
      <c r="X45" s="1"/>
      <c r="Y45" s="1"/>
      <c r="Z45" s="1"/>
      <c r="AA45" s="1"/>
    </row>
    <row r="46" spans="2:27" x14ac:dyDescent="0.25">
      <c r="B46" s="1"/>
      <c r="C46" s="1"/>
      <c r="D46" s="1"/>
      <c r="E46" s="1"/>
      <c r="F46" s="1"/>
      <c r="G46" s="1"/>
      <c r="H46" s="1"/>
      <c r="I46" s="1"/>
      <c r="J46" s="1"/>
      <c r="K46" s="1"/>
      <c r="L46" s="1"/>
      <c r="M46" s="1"/>
      <c r="N46" s="1"/>
      <c r="O46" s="1"/>
      <c r="P46" s="1"/>
      <c r="Q46" s="1"/>
      <c r="R46" s="1"/>
      <c r="S46" s="1"/>
      <c r="T46" s="1"/>
      <c r="U46" s="1"/>
      <c r="V46" s="1"/>
      <c r="W46" s="1"/>
      <c r="X46" s="1"/>
      <c r="Y46" s="1"/>
      <c r="Z46" s="1"/>
      <c r="AA46" s="1"/>
    </row>
    <row r="47" spans="2:27" x14ac:dyDescent="0.25">
      <c r="B47" s="1"/>
      <c r="C47" s="1"/>
      <c r="D47" s="1"/>
      <c r="E47" s="1"/>
      <c r="F47" s="1"/>
      <c r="G47" s="1"/>
      <c r="H47" s="1"/>
      <c r="I47" s="1"/>
      <c r="J47" s="1"/>
      <c r="K47" s="1"/>
      <c r="L47" s="1"/>
      <c r="M47" s="1"/>
      <c r="N47" s="1"/>
      <c r="O47" s="1"/>
      <c r="P47" s="1"/>
      <c r="Q47" s="1"/>
      <c r="R47" s="1"/>
      <c r="S47" s="1"/>
      <c r="T47" s="1"/>
      <c r="U47" s="1"/>
      <c r="V47" s="1"/>
      <c r="W47" s="1"/>
      <c r="X47" s="1"/>
      <c r="Y47" s="1"/>
      <c r="Z47" s="1"/>
      <c r="AA47" s="1"/>
    </row>
    <row r="48" spans="2:27" x14ac:dyDescent="0.25">
      <c r="B48" s="1"/>
      <c r="C48" s="1"/>
      <c r="D48" s="1"/>
      <c r="E48" s="1"/>
      <c r="F48" s="1"/>
      <c r="G48" s="1"/>
      <c r="H48" s="1"/>
      <c r="I48" s="1"/>
      <c r="J48" s="1"/>
      <c r="K48" s="1"/>
      <c r="L48" s="1"/>
      <c r="M48" s="1"/>
      <c r="N48" s="1"/>
      <c r="O48" s="1"/>
      <c r="P48" s="1"/>
      <c r="Q48" s="1"/>
      <c r="R48" s="1"/>
      <c r="S48" s="1"/>
      <c r="T48" s="1"/>
      <c r="U48" s="1"/>
      <c r="V48" s="1"/>
      <c r="W48" s="1"/>
      <c r="X48" s="1"/>
      <c r="Y48" s="1"/>
      <c r="Z48" s="1"/>
      <c r="AA48" s="1"/>
    </row>
    <row r="49" spans="2:27" x14ac:dyDescent="0.25">
      <c r="B49" s="1"/>
      <c r="C49" s="1"/>
      <c r="D49" s="1"/>
      <c r="E49" s="1"/>
      <c r="F49" s="1"/>
      <c r="G49" s="1"/>
      <c r="H49" s="1"/>
      <c r="I49" s="1"/>
      <c r="J49" s="1"/>
      <c r="K49" s="1"/>
      <c r="L49" s="1"/>
      <c r="M49" s="1"/>
      <c r="N49" s="1"/>
      <c r="O49" s="1"/>
      <c r="P49" s="1"/>
      <c r="Q49" s="1"/>
      <c r="R49" s="1"/>
      <c r="S49" s="1"/>
      <c r="T49" s="1"/>
      <c r="U49" s="1"/>
      <c r="V49" s="1"/>
      <c r="W49" s="1"/>
      <c r="X49" s="1"/>
      <c r="Y49" s="1"/>
      <c r="Z49" s="1"/>
      <c r="AA49" s="1"/>
    </row>
    <row r="50" spans="2:27" x14ac:dyDescent="0.25">
      <c r="B50" s="1"/>
      <c r="C50" s="1"/>
      <c r="D50" s="1"/>
      <c r="E50" s="1"/>
      <c r="F50" s="1"/>
      <c r="G50" s="1"/>
      <c r="H50" s="1"/>
      <c r="I50" s="1"/>
      <c r="J50" s="1"/>
      <c r="K50" s="1"/>
      <c r="L50" s="1"/>
      <c r="M50" s="1"/>
      <c r="N50" s="1"/>
      <c r="O50" s="1"/>
      <c r="P50" s="1"/>
      <c r="Q50" s="1"/>
      <c r="R50" s="1"/>
      <c r="S50" s="1"/>
      <c r="T50" s="1"/>
      <c r="U50" s="1"/>
      <c r="V50" s="1"/>
      <c r="W50" s="1"/>
      <c r="X50" s="1"/>
      <c r="Y50" s="1"/>
      <c r="Z50" s="1"/>
      <c r="AA50" s="1"/>
    </row>
    <row r="51" spans="2:27" x14ac:dyDescent="0.25">
      <c r="B51" s="1"/>
      <c r="C51" s="1"/>
      <c r="D51" s="1"/>
      <c r="E51" s="1"/>
      <c r="F51" s="1"/>
      <c r="G51" s="1"/>
      <c r="H51" s="1"/>
      <c r="I51" s="1"/>
      <c r="J51" s="1"/>
      <c r="K51" s="1"/>
      <c r="L51" s="1"/>
      <c r="M51" s="1"/>
      <c r="N51" s="1"/>
      <c r="O51" s="1"/>
      <c r="P51" s="1"/>
      <c r="Q51" s="1"/>
      <c r="R51" s="1"/>
      <c r="S51" s="1"/>
      <c r="T51" s="1"/>
      <c r="U51" s="1"/>
      <c r="V51" s="1"/>
      <c r="W51" s="1"/>
      <c r="X51" s="1"/>
      <c r="Y51" s="1"/>
      <c r="Z51" s="1"/>
      <c r="AA51" s="1"/>
    </row>
    <row r="52" spans="2:27" x14ac:dyDescent="0.25">
      <c r="B52" s="1"/>
      <c r="C52" s="1"/>
      <c r="D52" s="1"/>
      <c r="E52" s="1"/>
      <c r="F52" s="1"/>
      <c r="G52" s="1"/>
      <c r="H52" s="1"/>
      <c r="I52" s="1"/>
      <c r="J52" s="1"/>
      <c r="K52" s="1"/>
      <c r="L52" s="1"/>
      <c r="M52" s="1"/>
      <c r="N52" s="1"/>
      <c r="O52" s="1"/>
      <c r="P52" s="1"/>
      <c r="Q52" s="1"/>
      <c r="R52" s="1"/>
      <c r="S52" s="1"/>
      <c r="T52" s="1"/>
      <c r="U52" s="1"/>
      <c r="V52" s="1"/>
      <c r="W52" s="1"/>
      <c r="X52" s="1"/>
      <c r="Y52" s="1"/>
      <c r="Z52" s="1"/>
      <c r="AA52" s="1"/>
    </row>
    <row r="53" spans="2:27" x14ac:dyDescent="0.25">
      <c r="B53" s="1"/>
      <c r="C53" s="1"/>
      <c r="D53" s="1"/>
      <c r="E53" s="1"/>
      <c r="F53" s="1"/>
      <c r="G53" s="1"/>
      <c r="H53" s="1"/>
      <c r="I53" s="1"/>
      <c r="J53" s="1"/>
      <c r="K53" s="1"/>
      <c r="L53" s="1"/>
      <c r="M53" s="1"/>
      <c r="N53" s="1"/>
      <c r="O53" s="1"/>
      <c r="P53" s="1"/>
      <c r="Q53" s="1"/>
      <c r="R53" s="1"/>
      <c r="S53" s="1"/>
      <c r="T53" s="1"/>
      <c r="U53" s="1"/>
      <c r="V53" s="1"/>
      <c r="W53" s="1"/>
      <c r="X53" s="1"/>
      <c r="Y53" s="1"/>
      <c r="Z53" s="1"/>
      <c r="AA53" s="1"/>
    </row>
    <row r="54" spans="2:27" x14ac:dyDescent="0.25">
      <c r="B54" s="1"/>
      <c r="C54" s="1"/>
      <c r="D54" s="1"/>
      <c r="E54" s="1"/>
      <c r="F54" s="1"/>
      <c r="G54" s="1"/>
      <c r="H54" s="1"/>
      <c r="I54" s="1"/>
      <c r="J54" s="1"/>
      <c r="K54" s="1"/>
      <c r="L54" s="1"/>
      <c r="M54" s="1"/>
      <c r="N54" s="1"/>
      <c r="O54" s="1"/>
      <c r="P54" s="1"/>
      <c r="Q54" s="1"/>
      <c r="R54" s="1"/>
      <c r="S54" s="1"/>
      <c r="T54" s="1"/>
      <c r="U54" s="1"/>
      <c r="V54" s="1"/>
      <c r="W54" s="1"/>
      <c r="X54" s="1"/>
      <c r="Y54" s="1"/>
      <c r="Z54" s="1"/>
      <c r="AA54" s="1"/>
    </row>
    <row r="55" spans="2:27" x14ac:dyDescent="0.25">
      <c r="B55" s="1"/>
      <c r="C55" s="1"/>
      <c r="D55" s="1"/>
      <c r="E55" s="1"/>
      <c r="F55" s="1"/>
      <c r="G55" s="1"/>
      <c r="H55" s="1"/>
      <c r="I55" s="1"/>
      <c r="J55" s="1"/>
      <c r="K55" s="1"/>
      <c r="L55" s="1"/>
      <c r="M55" s="1"/>
      <c r="N55" s="1"/>
      <c r="O55" s="1"/>
      <c r="P55" s="1"/>
      <c r="Q55" s="1"/>
      <c r="R55" s="1"/>
      <c r="S55" s="1"/>
      <c r="T55" s="1"/>
      <c r="U55" s="1"/>
      <c r="V55" s="1"/>
      <c r="W55" s="1"/>
      <c r="X55" s="1"/>
      <c r="Y55" s="1"/>
      <c r="Z55" s="1"/>
      <c r="AA55" s="1"/>
    </row>
    <row r="56" spans="2:27" x14ac:dyDescent="0.25">
      <c r="B56" s="1"/>
      <c r="C56" s="1"/>
      <c r="D56" s="1"/>
      <c r="E56" s="1"/>
      <c r="F56" s="1"/>
      <c r="G56" s="1"/>
      <c r="H56" s="1"/>
      <c r="I56" s="1"/>
      <c r="J56" s="1"/>
      <c r="K56" s="1"/>
      <c r="L56" s="1"/>
      <c r="M56" s="1"/>
      <c r="N56" s="1"/>
      <c r="O56" s="1"/>
      <c r="P56" s="1"/>
      <c r="Q56" s="1"/>
      <c r="R56" s="1"/>
      <c r="S56" s="1"/>
      <c r="T56" s="1"/>
      <c r="U56" s="1"/>
      <c r="V56" s="1"/>
      <c r="W56" s="1"/>
      <c r="X56" s="1"/>
      <c r="Y56" s="1"/>
      <c r="Z56" s="1"/>
      <c r="AA56" s="1"/>
    </row>
    <row r="57" spans="2:27" x14ac:dyDescent="0.25">
      <c r="B57" s="1"/>
      <c r="C57" s="1"/>
      <c r="D57" s="1"/>
      <c r="E57" s="1"/>
      <c r="F57" s="1"/>
      <c r="G57" s="1"/>
      <c r="H57" s="1"/>
      <c r="I57" s="1"/>
      <c r="J57" s="1"/>
      <c r="K57" s="1"/>
      <c r="L57" s="1"/>
      <c r="M57" s="1"/>
      <c r="N57" s="1"/>
      <c r="O57" s="1"/>
      <c r="P57" s="1"/>
      <c r="Q57" s="1"/>
      <c r="R57" s="1"/>
      <c r="S57" s="1"/>
      <c r="T57" s="1"/>
      <c r="U57" s="1"/>
      <c r="V57" s="1"/>
      <c r="W57" s="1"/>
      <c r="X57" s="1"/>
      <c r="Y57" s="1"/>
      <c r="Z57" s="1"/>
      <c r="AA57" s="1"/>
    </row>
    <row r="58" spans="2:27" x14ac:dyDescent="0.25">
      <c r="B58" s="1"/>
      <c r="C58" s="1"/>
      <c r="D58" s="1"/>
      <c r="E58" s="1"/>
      <c r="F58" s="1"/>
      <c r="G58" s="1"/>
      <c r="H58" s="1"/>
      <c r="I58" s="1"/>
      <c r="J58" s="1"/>
      <c r="K58" s="1"/>
      <c r="L58" s="1"/>
      <c r="M58" s="1"/>
      <c r="N58" s="1"/>
      <c r="O58" s="1"/>
      <c r="P58" s="1"/>
      <c r="Q58" s="1"/>
      <c r="R58" s="1"/>
      <c r="S58" s="1"/>
      <c r="T58" s="1"/>
      <c r="U58" s="1"/>
      <c r="V58" s="1"/>
      <c r="W58" s="1"/>
      <c r="X58" s="1"/>
      <c r="Y58" s="1"/>
      <c r="Z58" s="1"/>
      <c r="AA58" s="1"/>
    </row>
    <row r="59" spans="2:27" x14ac:dyDescent="0.25">
      <c r="B59" s="1"/>
      <c r="C59" s="1"/>
      <c r="D59" s="1"/>
      <c r="E59" s="1"/>
      <c r="F59" s="1"/>
      <c r="G59" s="1"/>
      <c r="H59" s="1"/>
      <c r="I59" s="1"/>
      <c r="J59" s="1"/>
      <c r="K59" s="1"/>
      <c r="L59" s="1"/>
      <c r="M59" s="1"/>
      <c r="N59" s="1"/>
      <c r="O59" s="1"/>
      <c r="P59" s="1"/>
      <c r="Q59" s="1"/>
      <c r="R59" s="1"/>
      <c r="S59" s="1"/>
      <c r="T59" s="1"/>
      <c r="U59" s="1"/>
      <c r="V59" s="1"/>
      <c r="W59" s="1"/>
      <c r="X59" s="1"/>
      <c r="Y59" s="1"/>
      <c r="Z59" s="1"/>
      <c r="AA59" s="1"/>
    </row>
    <row r="60" spans="2:27" x14ac:dyDescent="0.25">
      <c r="B60" s="1"/>
      <c r="C60" s="1"/>
      <c r="D60" s="1"/>
      <c r="E60" s="1"/>
      <c r="F60" s="1"/>
      <c r="G60" s="1"/>
      <c r="H60" s="1"/>
      <c r="I60" s="1"/>
      <c r="J60" s="1"/>
      <c r="K60" s="1"/>
      <c r="L60" s="1"/>
      <c r="M60" s="1"/>
      <c r="N60" s="1"/>
      <c r="O60" s="1"/>
      <c r="P60" s="1"/>
      <c r="Q60" s="1"/>
      <c r="R60" s="1"/>
      <c r="S60" s="1"/>
      <c r="T60" s="1"/>
      <c r="U60" s="1"/>
      <c r="V60" s="1"/>
      <c r="W60" s="1"/>
      <c r="X60" s="1"/>
      <c r="Y60" s="1"/>
      <c r="Z60" s="1"/>
      <c r="AA60" s="1"/>
    </row>
    <row r="61" spans="2:27" x14ac:dyDescent="0.25">
      <c r="B61" s="1"/>
      <c r="C61" s="1"/>
      <c r="D61" s="1"/>
      <c r="E61" s="1"/>
      <c r="F61" s="1"/>
      <c r="G61" s="1"/>
      <c r="H61" s="1"/>
      <c r="I61" s="1"/>
      <c r="J61" s="1"/>
      <c r="K61" s="1"/>
      <c r="L61" s="1"/>
      <c r="M61" s="1"/>
      <c r="N61" s="1"/>
      <c r="O61" s="1"/>
      <c r="P61" s="1"/>
      <c r="Q61" s="1"/>
      <c r="R61" s="1"/>
      <c r="S61" s="1"/>
      <c r="T61" s="1"/>
      <c r="U61" s="1"/>
      <c r="V61" s="1"/>
      <c r="W61" s="1"/>
      <c r="X61" s="1"/>
      <c r="Y61" s="1"/>
      <c r="Z61" s="1"/>
      <c r="AA61" s="1"/>
    </row>
    <row r="62" spans="2:27" x14ac:dyDescent="0.25">
      <c r="B62" s="1"/>
      <c r="C62" s="1"/>
      <c r="D62" s="1"/>
      <c r="E62" s="1"/>
      <c r="F62" s="1"/>
      <c r="G62" s="1"/>
      <c r="H62" s="1"/>
      <c r="I62" s="1"/>
      <c r="J62" s="1"/>
      <c r="K62" s="1"/>
      <c r="L62" s="1"/>
      <c r="M62" s="1"/>
      <c r="N62" s="1"/>
      <c r="O62" s="1"/>
      <c r="P62" s="1"/>
      <c r="Q62" s="1"/>
      <c r="R62" s="1"/>
      <c r="S62" s="1"/>
      <c r="T62" s="1"/>
      <c r="U62" s="1"/>
      <c r="V62" s="1"/>
      <c r="W62" s="1"/>
      <c r="X62" s="1"/>
      <c r="Y62" s="1"/>
      <c r="Z62" s="1"/>
      <c r="AA62" s="1"/>
    </row>
    <row r="63" spans="2:27" x14ac:dyDescent="0.25">
      <c r="B63" s="1"/>
      <c r="C63" s="1"/>
      <c r="D63" s="1"/>
      <c r="E63" s="1"/>
      <c r="F63" s="1"/>
      <c r="G63" s="1"/>
      <c r="H63" s="1"/>
      <c r="I63" s="1"/>
      <c r="J63" s="1"/>
      <c r="K63" s="1"/>
      <c r="L63" s="1"/>
      <c r="M63" s="1"/>
      <c r="N63" s="1"/>
      <c r="O63" s="1"/>
      <c r="P63" s="1"/>
      <c r="Q63" s="1"/>
      <c r="R63" s="1"/>
      <c r="S63" s="1"/>
      <c r="T63" s="1"/>
      <c r="U63" s="1"/>
      <c r="V63" s="1"/>
      <c r="W63" s="1"/>
      <c r="X63" s="1"/>
      <c r="Y63" s="1"/>
      <c r="Z63" s="1"/>
      <c r="AA63" s="1"/>
    </row>
    <row r="64" spans="2:27" x14ac:dyDescent="0.25">
      <c r="B64" s="1"/>
      <c r="C64" s="1"/>
      <c r="D64" s="1"/>
      <c r="E64" s="1"/>
      <c r="F64" s="1"/>
      <c r="G64" s="1"/>
      <c r="H64" s="1"/>
      <c r="I64" s="1"/>
      <c r="J64" s="1"/>
      <c r="K64" s="1"/>
      <c r="L64" s="1"/>
      <c r="M64" s="1"/>
      <c r="N64" s="1"/>
      <c r="O64" s="1"/>
      <c r="P64" s="1"/>
      <c r="Q64" s="1"/>
      <c r="R64" s="1"/>
      <c r="S64" s="1"/>
      <c r="T64" s="1"/>
      <c r="U64" s="1"/>
      <c r="V64" s="1"/>
      <c r="W64" s="1"/>
      <c r="X64" s="1"/>
      <c r="Y64" s="1"/>
      <c r="Z64" s="1"/>
      <c r="AA64" s="1"/>
    </row>
    <row r="65" spans="2:27" x14ac:dyDescent="0.25">
      <c r="B65" s="1"/>
      <c r="C65" s="1"/>
      <c r="D65" s="1"/>
      <c r="E65" s="1"/>
      <c r="F65" s="1"/>
      <c r="G65" s="1"/>
      <c r="H65" s="1"/>
      <c r="I65" s="1"/>
      <c r="J65" s="1"/>
      <c r="K65" s="1"/>
      <c r="L65" s="1"/>
      <c r="M65" s="1"/>
      <c r="N65" s="1"/>
      <c r="O65" s="1"/>
      <c r="P65" s="1"/>
      <c r="Q65" s="1"/>
      <c r="R65" s="1"/>
      <c r="S65" s="1"/>
      <c r="T65" s="1"/>
      <c r="U65" s="1"/>
      <c r="V65" s="1"/>
      <c r="W65" s="1"/>
      <c r="X65" s="1"/>
      <c r="Y65" s="1"/>
      <c r="Z65" s="1"/>
      <c r="AA65" s="1"/>
    </row>
    <row r="66" spans="2:27" x14ac:dyDescent="0.25">
      <c r="B66" s="1"/>
      <c r="C66" s="1"/>
      <c r="D66" s="1"/>
      <c r="E66" s="1"/>
      <c r="F66" s="1"/>
      <c r="G66" s="1"/>
      <c r="H66" s="1"/>
      <c r="I66" s="1"/>
      <c r="J66" s="1"/>
      <c r="K66" s="1"/>
      <c r="L66" s="1"/>
      <c r="M66" s="1"/>
      <c r="N66" s="1"/>
      <c r="O66" s="1"/>
      <c r="P66" s="1"/>
      <c r="Q66" s="1"/>
      <c r="R66" s="1"/>
      <c r="S66" s="1"/>
      <c r="T66" s="1"/>
      <c r="U66" s="1"/>
      <c r="V66" s="1"/>
      <c r="W66" s="1"/>
      <c r="X66" s="1"/>
      <c r="Y66" s="1"/>
      <c r="Z66" s="1"/>
      <c r="AA66" s="1"/>
    </row>
    <row r="67" spans="2:27" x14ac:dyDescent="0.25">
      <c r="B67" s="1"/>
      <c r="C67" s="1"/>
      <c r="D67" s="1"/>
      <c r="E67" s="1"/>
      <c r="F67" s="1"/>
      <c r="G67" s="1"/>
      <c r="H67" s="1"/>
      <c r="I67" s="1"/>
      <c r="J67" s="1"/>
      <c r="K67" s="1"/>
      <c r="L67" s="1"/>
      <c r="M67" s="1"/>
      <c r="N67" s="1"/>
      <c r="O67" s="1"/>
      <c r="P67" s="1"/>
      <c r="Q67" s="1"/>
      <c r="R67" s="1"/>
      <c r="S67" s="1"/>
      <c r="T67" s="1"/>
      <c r="U67" s="1"/>
      <c r="V67" s="1"/>
      <c r="W67" s="1"/>
      <c r="X67" s="1"/>
      <c r="Y67" s="1"/>
      <c r="Z67" s="1"/>
      <c r="AA67" s="1"/>
    </row>
    <row r="68" spans="2:27" x14ac:dyDescent="0.25">
      <c r="B68" s="1"/>
      <c r="C68" s="1"/>
      <c r="D68" s="1"/>
      <c r="E68" s="1"/>
      <c r="F68" s="1"/>
      <c r="G68" s="1"/>
      <c r="H68" s="1"/>
      <c r="I68" s="1"/>
      <c r="J68" s="1"/>
      <c r="K68" s="1"/>
      <c r="L68" s="1"/>
      <c r="M68" s="1"/>
      <c r="N68" s="1"/>
      <c r="O68" s="1"/>
      <c r="P68" s="1"/>
      <c r="Q68" s="1"/>
      <c r="R68" s="1"/>
      <c r="S68" s="1"/>
      <c r="T68" s="1"/>
      <c r="U68" s="1"/>
      <c r="V68" s="1"/>
      <c r="W68" s="1"/>
      <c r="X68" s="1"/>
      <c r="Y68" s="1"/>
      <c r="Z68" s="1"/>
      <c r="AA68" s="1"/>
    </row>
    <row r="69" spans="2:27" x14ac:dyDescent="0.25">
      <c r="B69" s="1"/>
      <c r="C69" s="1"/>
      <c r="D69" s="1"/>
      <c r="E69" s="1"/>
      <c r="F69" s="1"/>
      <c r="G69" s="1"/>
      <c r="H69" s="1"/>
      <c r="I69" s="1"/>
      <c r="J69" s="1"/>
      <c r="K69" s="1"/>
      <c r="L69" s="1"/>
      <c r="M69" s="1"/>
      <c r="N69" s="1"/>
      <c r="O69" s="1"/>
      <c r="P69" s="1"/>
      <c r="Q69" s="1"/>
      <c r="R69" s="1"/>
      <c r="S69" s="1"/>
      <c r="T69" s="1"/>
      <c r="U69" s="1"/>
      <c r="V69" s="1"/>
      <c r="W69" s="1"/>
      <c r="X69" s="1"/>
      <c r="Y69" s="1"/>
      <c r="Z69" s="1"/>
      <c r="AA69" s="1"/>
    </row>
    <row r="70" spans="2:27" x14ac:dyDescent="0.25">
      <c r="B70" s="1"/>
      <c r="C70" s="1"/>
      <c r="D70" s="1"/>
      <c r="E70" s="1"/>
      <c r="F70" s="1"/>
      <c r="G70" s="1"/>
      <c r="H70" s="1"/>
      <c r="I70" s="1"/>
      <c r="J70" s="1"/>
      <c r="K70" s="1"/>
      <c r="L70" s="1"/>
      <c r="M70" s="1"/>
      <c r="N70" s="1"/>
      <c r="O70" s="1"/>
      <c r="P70" s="1"/>
      <c r="Q70" s="1"/>
      <c r="R70" s="1"/>
      <c r="S70" s="1"/>
      <c r="T70" s="1"/>
      <c r="U70" s="1"/>
      <c r="V70" s="1"/>
      <c r="W70" s="1"/>
      <c r="X70" s="1"/>
      <c r="Y70" s="1"/>
      <c r="Z70" s="1"/>
      <c r="AA70" s="1"/>
    </row>
    <row r="71" spans="2:27" x14ac:dyDescent="0.25">
      <c r="B71" s="1"/>
      <c r="C71" s="1"/>
      <c r="D71" s="1"/>
      <c r="E71" s="1"/>
      <c r="F71" s="1"/>
      <c r="G71" s="1"/>
      <c r="H71" s="1"/>
      <c r="I71" s="1"/>
      <c r="J71" s="1"/>
      <c r="K71" s="1"/>
      <c r="L71" s="1"/>
      <c r="M71" s="1"/>
      <c r="N71" s="1"/>
      <c r="O71" s="1"/>
      <c r="P71" s="1"/>
      <c r="Q71" s="1"/>
      <c r="R71" s="1"/>
      <c r="S71" s="1"/>
      <c r="T71" s="1"/>
      <c r="U71" s="1"/>
      <c r="V71" s="1"/>
      <c r="W71" s="1"/>
      <c r="X71" s="1"/>
      <c r="Y71" s="1"/>
      <c r="Z71" s="1"/>
      <c r="AA71" s="1"/>
    </row>
    <row r="72" spans="2:27" x14ac:dyDescent="0.25">
      <c r="B72" s="1"/>
      <c r="C72" s="1"/>
      <c r="D72" s="1"/>
      <c r="E72" s="1"/>
      <c r="F72" s="1"/>
      <c r="G72" s="1"/>
      <c r="H72" s="1"/>
      <c r="I72" s="1"/>
      <c r="J72" s="1"/>
      <c r="K72" s="1"/>
      <c r="L72" s="1"/>
      <c r="M72" s="1"/>
      <c r="N72" s="1"/>
      <c r="O72" s="1"/>
      <c r="P72" s="1"/>
      <c r="Q72" s="1"/>
      <c r="R72" s="1"/>
      <c r="S72" s="1"/>
      <c r="T72" s="1"/>
      <c r="U72" s="1"/>
      <c r="V72" s="1"/>
      <c r="W72" s="1"/>
      <c r="X72" s="1"/>
      <c r="Y72" s="1"/>
      <c r="Z72" s="1"/>
      <c r="AA72" s="1"/>
    </row>
    <row r="73" spans="2:27" x14ac:dyDescent="0.25">
      <c r="B73" s="1"/>
      <c r="C73" s="1"/>
      <c r="D73" s="1"/>
      <c r="E73" s="1"/>
      <c r="F73" s="1"/>
      <c r="G73" s="1"/>
      <c r="H73" s="1"/>
      <c r="I73" s="1"/>
      <c r="J73" s="1"/>
      <c r="K73" s="1"/>
      <c r="L73" s="1"/>
      <c r="M73" s="1"/>
      <c r="N73" s="1"/>
      <c r="O73" s="1"/>
      <c r="P73" s="1"/>
      <c r="Q73" s="1"/>
      <c r="R73" s="1"/>
      <c r="S73" s="1"/>
      <c r="T73" s="1"/>
      <c r="U73" s="1"/>
      <c r="V73" s="1"/>
      <c r="W73" s="1"/>
      <c r="X73" s="1"/>
      <c r="Y73" s="1"/>
      <c r="Z73" s="1"/>
      <c r="AA73" s="1"/>
    </row>
    <row r="74" spans="2:27" x14ac:dyDescent="0.25">
      <c r="B74" s="1"/>
      <c r="C74" s="1"/>
      <c r="D74" s="1"/>
      <c r="E74" s="1"/>
      <c r="F74" s="1"/>
      <c r="G74" s="1"/>
      <c r="H74" s="1"/>
      <c r="I74" s="1"/>
      <c r="J74" s="1"/>
      <c r="K74" s="1"/>
      <c r="L74" s="1"/>
      <c r="M74" s="1"/>
      <c r="N74" s="1"/>
      <c r="O74" s="1"/>
      <c r="P74" s="1"/>
      <c r="Q74" s="1"/>
      <c r="R74" s="1"/>
      <c r="S74" s="1"/>
      <c r="T74" s="1"/>
      <c r="U74" s="1"/>
      <c r="V74" s="1"/>
      <c r="W74" s="1"/>
      <c r="X74" s="1"/>
      <c r="Y74" s="1"/>
      <c r="Z74" s="1"/>
      <c r="AA74" s="1"/>
    </row>
    <row r="75" spans="2:27" x14ac:dyDescent="0.25">
      <c r="B75" s="1"/>
      <c r="C75" s="1"/>
      <c r="D75" s="1"/>
      <c r="E75" s="1"/>
      <c r="F75" s="1"/>
      <c r="G75" s="1"/>
      <c r="H75" s="1"/>
      <c r="I75" s="1"/>
      <c r="J75" s="1"/>
      <c r="K75" s="1"/>
      <c r="L75" s="1"/>
      <c r="M75" s="1"/>
      <c r="N75" s="1"/>
      <c r="O75" s="1"/>
      <c r="P75" s="1"/>
      <c r="Q75" s="1"/>
      <c r="R75" s="1"/>
      <c r="S75" s="1"/>
      <c r="T75" s="1"/>
      <c r="U75" s="1"/>
      <c r="V75" s="1"/>
      <c r="W75" s="1"/>
      <c r="X75" s="1"/>
      <c r="Y75" s="1"/>
      <c r="Z75" s="1"/>
      <c r="AA75" s="1"/>
    </row>
    <row r="76" spans="2:27" x14ac:dyDescent="0.25">
      <c r="B76" s="1"/>
      <c r="C76" s="1"/>
      <c r="D76" s="1"/>
      <c r="E76" s="1"/>
      <c r="F76" s="1"/>
      <c r="G76" s="1"/>
      <c r="H76" s="1"/>
      <c r="I76" s="1"/>
      <c r="J76" s="1"/>
      <c r="K76" s="1"/>
      <c r="L76" s="1"/>
      <c r="M76" s="1"/>
      <c r="N76" s="1"/>
      <c r="O76" s="1"/>
      <c r="P76" s="1"/>
      <c r="Q76" s="1"/>
      <c r="R76" s="1"/>
      <c r="S76" s="1"/>
      <c r="T76" s="1"/>
      <c r="U76" s="1"/>
      <c r="V76" s="1"/>
      <c r="W76" s="1"/>
      <c r="X76" s="1"/>
      <c r="Y76" s="1"/>
      <c r="Z76" s="1"/>
      <c r="AA76" s="1"/>
    </row>
    <row r="77" spans="2:27" x14ac:dyDescent="0.25">
      <c r="B77" s="1"/>
      <c r="C77" s="1"/>
      <c r="D77" s="1"/>
      <c r="E77" s="1"/>
      <c r="F77" s="1"/>
      <c r="G77" s="1"/>
      <c r="H77" s="1"/>
      <c r="I77" s="1"/>
      <c r="J77" s="1"/>
      <c r="K77" s="1"/>
      <c r="L77" s="1"/>
      <c r="M77" s="1"/>
      <c r="N77" s="1"/>
      <c r="O77" s="1"/>
      <c r="P77" s="1"/>
      <c r="Q77" s="1"/>
      <c r="R77" s="1"/>
      <c r="S77" s="1"/>
      <c r="T77" s="1"/>
      <c r="U77" s="1"/>
      <c r="V77" s="1"/>
      <c r="W77" s="1"/>
      <c r="X77" s="1"/>
      <c r="Y77" s="1"/>
      <c r="Z77" s="1"/>
      <c r="AA77" s="1"/>
    </row>
    <row r="78" spans="2:27" x14ac:dyDescent="0.25">
      <c r="B78" s="1"/>
      <c r="C78" s="1"/>
      <c r="D78" s="1"/>
      <c r="E78" s="1"/>
      <c r="F78" s="1"/>
      <c r="G78" s="1"/>
      <c r="H78" s="1"/>
      <c r="I78" s="1"/>
      <c r="J78" s="1"/>
      <c r="K78" s="1"/>
      <c r="L78" s="1"/>
      <c r="M78" s="1"/>
      <c r="N78" s="1"/>
      <c r="O78" s="1"/>
      <c r="P78" s="1"/>
      <c r="Q78" s="1"/>
      <c r="R78" s="1"/>
      <c r="S78" s="1"/>
      <c r="T78" s="1"/>
      <c r="U78" s="1"/>
      <c r="V78" s="1"/>
      <c r="W78" s="1"/>
      <c r="X78" s="1"/>
      <c r="Y78" s="1"/>
      <c r="Z78" s="1"/>
      <c r="AA78" s="1"/>
    </row>
    <row r="79" spans="2:27" x14ac:dyDescent="0.25">
      <c r="B79" s="1"/>
      <c r="C79" s="1"/>
      <c r="D79" s="1"/>
      <c r="E79" s="1"/>
      <c r="F79" s="1"/>
      <c r="G79" s="1"/>
      <c r="H79" s="1"/>
      <c r="I79" s="1"/>
      <c r="J79" s="1"/>
      <c r="K79" s="1"/>
      <c r="L79" s="1"/>
      <c r="M79" s="1"/>
      <c r="N79" s="1"/>
      <c r="O79" s="1"/>
      <c r="P79" s="1"/>
      <c r="Q79" s="1"/>
      <c r="R79" s="1"/>
      <c r="S79" s="1"/>
      <c r="T79" s="1"/>
      <c r="U79" s="1"/>
      <c r="V79" s="1"/>
      <c r="W79" s="1"/>
      <c r="X79" s="1"/>
      <c r="Y79" s="1"/>
      <c r="Z79" s="1"/>
      <c r="AA79" s="1"/>
    </row>
    <row r="80" spans="2:27" x14ac:dyDescent="0.25">
      <c r="B80" s="1"/>
      <c r="C80" s="1"/>
      <c r="D80" s="1"/>
      <c r="E80" s="1"/>
      <c r="F80" s="1"/>
      <c r="G80" s="1"/>
      <c r="H80" s="1"/>
      <c r="I80" s="1"/>
      <c r="J80" s="1"/>
      <c r="K80" s="1"/>
      <c r="L80" s="1"/>
      <c r="M80" s="1"/>
      <c r="N80" s="1"/>
      <c r="O80" s="1"/>
      <c r="P80" s="1"/>
      <c r="Q80" s="1"/>
      <c r="R80" s="1"/>
      <c r="S80" s="1"/>
      <c r="T80" s="1"/>
      <c r="U80" s="1"/>
      <c r="V80" s="1"/>
      <c r="W80" s="1"/>
      <c r="X80" s="1"/>
      <c r="Y80" s="1"/>
      <c r="Z80" s="1"/>
      <c r="AA80" s="1"/>
    </row>
    <row r="81" spans="2:27" x14ac:dyDescent="0.25">
      <c r="B81" s="1"/>
      <c r="C81" s="1"/>
      <c r="D81" s="1"/>
      <c r="E81" s="1"/>
      <c r="F81" s="1"/>
      <c r="G81" s="1"/>
      <c r="H81" s="1"/>
      <c r="I81" s="1"/>
      <c r="J81" s="1"/>
      <c r="K81" s="1"/>
      <c r="L81" s="1"/>
      <c r="M81" s="1"/>
      <c r="N81" s="1"/>
      <c r="O81" s="1"/>
      <c r="P81" s="1"/>
      <c r="Q81" s="1"/>
      <c r="R81" s="1"/>
      <c r="S81" s="1"/>
      <c r="T81" s="1"/>
      <c r="U81" s="1"/>
      <c r="V81" s="1"/>
      <c r="W81" s="1"/>
      <c r="X81" s="1"/>
      <c r="Y81" s="1"/>
      <c r="Z81" s="1"/>
      <c r="AA81" s="1"/>
    </row>
    <row r="82" spans="2:27" x14ac:dyDescent="0.25">
      <c r="B82" s="1"/>
      <c r="C82" s="1"/>
      <c r="D82" s="1"/>
      <c r="E82" s="1"/>
      <c r="F82" s="1"/>
      <c r="G82" s="1"/>
      <c r="H82" s="1"/>
      <c r="I82" s="1"/>
      <c r="J82" s="1"/>
      <c r="K82" s="1"/>
      <c r="L82" s="1"/>
      <c r="M82" s="1"/>
      <c r="N82" s="1"/>
      <c r="O82" s="1"/>
      <c r="P82" s="1"/>
      <c r="Q82" s="1"/>
      <c r="R82" s="1"/>
      <c r="S82" s="1"/>
      <c r="T82" s="1"/>
      <c r="U82" s="1"/>
      <c r="V82" s="1"/>
      <c r="W82" s="1"/>
      <c r="X82" s="1"/>
      <c r="Y82" s="1"/>
      <c r="Z82" s="1"/>
      <c r="AA82" s="1"/>
    </row>
    <row r="83" spans="2:27" x14ac:dyDescent="0.25">
      <c r="B83" s="1"/>
      <c r="C83" s="1"/>
      <c r="D83" s="1"/>
      <c r="E83" s="1"/>
      <c r="F83" s="1"/>
      <c r="G83" s="1"/>
      <c r="H83" s="1"/>
      <c r="I83" s="1"/>
      <c r="J83" s="1"/>
      <c r="K83" s="1"/>
      <c r="L83" s="1"/>
      <c r="M83" s="1"/>
      <c r="N83" s="1"/>
      <c r="O83" s="1"/>
      <c r="P83" s="1"/>
      <c r="Q83" s="1"/>
      <c r="R83" s="1"/>
      <c r="S83" s="1"/>
      <c r="T83" s="1"/>
      <c r="U83" s="1"/>
      <c r="V83" s="1"/>
      <c r="W83" s="1"/>
      <c r="X83" s="1"/>
      <c r="Y83" s="1"/>
      <c r="Z83" s="1"/>
      <c r="AA83" s="1"/>
    </row>
    <row r="84" spans="2:27" x14ac:dyDescent="0.25">
      <c r="B84" s="1"/>
      <c r="C84" s="1"/>
      <c r="D84" s="1"/>
      <c r="E84" s="1"/>
      <c r="F84" s="1"/>
      <c r="G84" s="1"/>
      <c r="H84" s="1"/>
      <c r="I84" s="1"/>
      <c r="J84" s="1"/>
      <c r="K84" s="1"/>
      <c r="L84" s="1"/>
      <c r="M84" s="1"/>
      <c r="N84" s="1"/>
      <c r="O84" s="1"/>
      <c r="P84" s="1"/>
      <c r="Q84" s="1"/>
      <c r="R84" s="1"/>
      <c r="S84" s="1"/>
      <c r="T84" s="1"/>
      <c r="U84" s="1"/>
      <c r="V84" s="1"/>
      <c r="W84" s="1"/>
      <c r="X84" s="1"/>
      <c r="Y84" s="1"/>
      <c r="Z84" s="1"/>
      <c r="AA84" s="1"/>
    </row>
    <row r="85" spans="2:27" x14ac:dyDescent="0.25">
      <c r="B85" s="1"/>
      <c r="C85" s="1"/>
      <c r="D85" s="1"/>
      <c r="E85" s="1"/>
      <c r="F85" s="1"/>
      <c r="G85" s="1"/>
      <c r="H85" s="1"/>
      <c r="I85" s="1"/>
      <c r="J85" s="1"/>
      <c r="K85" s="1"/>
      <c r="L85" s="1"/>
      <c r="M85" s="1"/>
      <c r="N85" s="1"/>
      <c r="O85" s="1"/>
      <c r="P85" s="1"/>
      <c r="Q85" s="1"/>
      <c r="R85" s="1"/>
      <c r="S85" s="1"/>
      <c r="T85" s="1"/>
      <c r="U85" s="1"/>
      <c r="V85" s="1"/>
      <c r="W85" s="1"/>
      <c r="X85" s="1"/>
      <c r="Y85" s="1"/>
      <c r="Z85" s="1"/>
      <c r="AA85" s="1"/>
    </row>
    <row r="86" spans="2:27" x14ac:dyDescent="0.25">
      <c r="B86" s="1"/>
      <c r="C86" s="1"/>
      <c r="D86" s="1"/>
      <c r="E86" s="1"/>
      <c r="F86" s="1"/>
      <c r="G86" s="1"/>
      <c r="H86" s="1"/>
      <c r="I86" s="1"/>
      <c r="J86" s="1"/>
      <c r="K86" s="1"/>
      <c r="L86" s="1"/>
      <c r="M86" s="1"/>
      <c r="N86" s="1"/>
      <c r="O86" s="1"/>
      <c r="P86" s="1"/>
      <c r="Q86" s="1"/>
      <c r="R86" s="1"/>
      <c r="S86" s="1"/>
      <c r="T86" s="1"/>
      <c r="U86" s="1"/>
      <c r="V86" s="1"/>
      <c r="W86" s="1"/>
      <c r="X86" s="1"/>
      <c r="Y86" s="1"/>
      <c r="Z86" s="1"/>
      <c r="AA86" s="1"/>
    </row>
    <row r="87" spans="2:27" x14ac:dyDescent="0.25">
      <c r="B87" s="1"/>
      <c r="C87" s="1"/>
      <c r="D87" s="1"/>
      <c r="E87" s="1"/>
      <c r="F87" s="1"/>
      <c r="G87" s="1"/>
      <c r="H87" s="1"/>
      <c r="I87" s="1"/>
      <c r="J87" s="1"/>
      <c r="K87" s="1"/>
      <c r="L87" s="1"/>
      <c r="M87" s="1"/>
      <c r="N87" s="1"/>
      <c r="O87" s="1"/>
      <c r="P87" s="1"/>
      <c r="Q87" s="1"/>
      <c r="R87" s="1"/>
      <c r="S87" s="1"/>
      <c r="T87" s="1"/>
      <c r="U87" s="1"/>
      <c r="V87" s="1"/>
      <c r="W87" s="1"/>
      <c r="X87" s="1"/>
      <c r="Y87" s="1"/>
      <c r="Z87" s="1"/>
      <c r="AA87" s="1"/>
    </row>
    <row r="88" spans="2:27" x14ac:dyDescent="0.25">
      <c r="B88" s="1"/>
      <c r="C88" s="1"/>
      <c r="D88" s="1"/>
      <c r="E88" s="1"/>
      <c r="F88" s="1"/>
      <c r="G88" s="1"/>
      <c r="H88" s="1"/>
      <c r="I88" s="1"/>
      <c r="J88" s="1"/>
      <c r="K88" s="1"/>
      <c r="L88" s="1"/>
      <c r="M88" s="1"/>
      <c r="N88" s="1"/>
      <c r="O88" s="1"/>
      <c r="P88" s="1"/>
      <c r="Q88" s="1"/>
      <c r="R88" s="1"/>
      <c r="S88" s="1"/>
      <c r="T88" s="1"/>
      <c r="U88" s="1"/>
      <c r="V88" s="1"/>
      <c r="W88" s="1"/>
      <c r="X88" s="1"/>
      <c r="Y88" s="1"/>
      <c r="Z88" s="1"/>
      <c r="AA88" s="1"/>
    </row>
    <row r="89" spans="2:27" x14ac:dyDescent="0.25">
      <c r="B89" s="1"/>
      <c r="C89" s="1"/>
      <c r="D89" s="1"/>
      <c r="E89" s="1"/>
      <c r="F89" s="1"/>
      <c r="G89" s="1"/>
      <c r="H89" s="1"/>
      <c r="I89" s="1"/>
      <c r="J89" s="1"/>
      <c r="K89" s="1"/>
      <c r="L89" s="1"/>
      <c r="M89" s="1"/>
      <c r="N89" s="1"/>
      <c r="O89" s="1"/>
      <c r="P89" s="1"/>
      <c r="Q89" s="1"/>
      <c r="R89" s="1"/>
      <c r="S89" s="1"/>
      <c r="T89" s="1"/>
      <c r="U89" s="1"/>
      <c r="V89" s="1"/>
      <c r="W89" s="1"/>
      <c r="X89" s="1"/>
      <c r="Y89" s="1"/>
      <c r="Z89" s="1"/>
      <c r="AA89" s="1"/>
    </row>
    <row r="90" spans="2:27" x14ac:dyDescent="0.25">
      <c r="B90" s="1"/>
      <c r="C90" s="1"/>
      <c r="D90" s="1"/>
      <c r="E90" s="1"/>
      <c r="F90" s="1"/>
      <c r="G90" s="1"/>
      <c r="H90" s="1"/>
      <c r="I90" s="1"/>
      <c r="J90" s="1"/>
      <c r="K90" s="1"/>
      <c r="L90" s="1"/>
      <c r="M90" s="1"/>
      <c r="N90" s="1"/>
      <c r="O90" s="1"/>
      <c r="P90" s="1"/>
      <c r="Q90" s="1"/>
      <c r="R90" s="1"/>
      <c r="S90" s="1"/>
      <c r="T90" s="1"/>
      <c r="U90" s="1"/>
      <c r="V90" s="1"/>
      <c r="W90" s="1"/>
      <c r="X90" s="1"/>
      <c r="Y90" s="1"/>
      <c r="Z90" s="1"/>
      <c r="AA90" s="1"/>
    </row>
    <row r="91" spans="2:27" x14ac:dyDescent="0.25">
      <c r="B91" s="1"/>
      <c r="C91" s="1"/>
      <c r="D91" s="1"/>
      <c r="E91" s="1"/>
      <c r="F91" s="1"/>
      <c r="G91" s="1"/>
      <c r="H91" s="1"/>
      <c r="I91" s="1"/>
      <c r="J91" s="1"/>
      <c r="K91" s="1"/>
      <c r="L91" s="1"/>
      <c r="M91" s="1"/>
      <c r="N91" s="1"/>
      <c r="O91" s="1"/>
      <c r="P91" s="1"/>
      <c r="Q91" s="1"/>
      <c r="R91" s="1"/>
      <c r="S91" s="1"/>
      <c r="T91" s="1"/>
      <c r="U91" s="1"/>
      <c r="V91" s="1"/>
      <c r="W91" s="1"/>
      <c r="X91" s="1"/>
      <c r="Y91" s="1"/>
      <c r="Z91" s="1"/>
      <c r="AA91" s="1"/>
    </row>
    <row r="92" spans="2:27" x14ac:dyDescent="0.25">
      <c r="B92" s="1"/>
      <c r="C92" s="1"/>
      <c r="D92" s="1"/>
      <c r="E92" s="1"/>
      <c r="F92" s="1"/>
      <c r="G92" s="1"/>
      <c r="H92" s="1"/>
      <c r="I92" s="1"/>
      <c r="J92" s="1"/>
      <c r="K92" s="1"/>
      <c r="L92" s="1"/>
      <c r="M92" s="1"/>
      <c r="N92" s="1"/>
      <c r="O92" s="1"/>
      <c r="P92" s="1"/>
      <c r="Q92" s="1"/>
      <c r="R92" s="1"/>
      <c r="S92" s="1"/>
      <c r="T92" s="1"/>
      <c r="U92" s="1"/>
      <c r="V92" s="1"/>
      <c r="W92" s="1"/>
      <c r="X92" s="1"/>
      <c r="Y92" s="1"/>
      <c r="Z92" s="1"/>
      <c r="AA92" s="1"/>
    </row>
    <row r="93" spans="2:27" x14ac:dyDescent="0.25">
      <c r="B93" s="1"/>
      <c r="C93" s="1"/>
      <c r="D93" s="1"/>
      <c r="E93" s="1"/>
      <c r="F93" s="1"/>
      <c r="G93" s="1"/>
      <c r="H93" s="1"/>
      <c r="I93" s="1"/>
      <c r="J93" s="1"/>
      <c r="K93" s="1"/>
      <c r="L93" s="1"/>
      <c r="M93" s="1"/>
      <c r="N93" s="1"/>
      <c r="O93" s="1"/>
      <c r="P93" s="1"/>
      <c r="Q93" s="1"/>
      <c r="R93" s="1"/>
      <c r="S93" s="1"/>
      <c r="T93" s="1"/>
      <c r="U93" s="1"/>
      <c r="V93" s="1"/>
      <c r="W93" s="1"/>
      <c r="X93" s="1"/>
      <c r="Y93" s="1"/>
      <c r="Z93" s="1"/>
      <c r="AA93" s="1"/>
    </row>
    <row r="94" spans="2:27" x14ac:dyDescent="0.25">
      <c r="B94" s="1"/>
      <c r="C94" s="1"/>
      <c r="D94" s="1"/>
      <c r="E94" s="1"/>
      <c r="F94" s="1"/>
      <c r="G94" s="1"/>
      <c r="H94" s="1"/>
      <c r="I94" s="1"/>
      <c r="J94" s="1"/>
      <c r="K94" s="1"/>
      <c r="L94" s="1"/>
      <c r="M94" s="1"/>
      <c r="N94" s="1"/>
      <c r="O94" s="1"/>
      <c r="P94" s="1"/>
      <c r="Q94" s="1"/>
      <c r="R94" s="1"/>
      <c r="S94" s="1"/>
      <c r="T94" s="1"/>
      <c r="U94" s="1"/>
      <c r="V94" s="1"/>
      <c r="W94" s="1"/>
      <c r="X94" s="1"/>
      <c r="Y94" s="1"/>
      <c r="Z94" s="1"/>
      <c r="AA94" s="1"/>
    </row>
    <row r="95" spans="2:27" x14ac:dyDescent="0.25">
      <c r="B95" s="1"/>
      <c r="C95" s="1"/>
      <c r="D95" s="1"/>
      <c r="E95" s="1"/>
      <c r="F95" s="1"/>
      <c r="G95" s="1"/>
      <c r="H95" s="1"/>
      <c r="I95" s="1"/>
      <c r="J95" s="1"/>
      <c r="K95" s="1"/>
      <c r="L95" s="1"/>
      <c r="M95" s="1"/>
      <c r="N95" s="1"/>
      <c r="O95" s="1"/>
      <c r="P95" s="1"/>
      <c r="Q95" s="1"/>
      <c r="R95" s="1"/>
      <c r="S95" s="1"/>
      <c r="T95" s="1"/>
      <c r="U95" s="1"/>
      <c r="V95" s="1"/>
      <c r="W95" s="1"/>
      <c r="X95" s="1"/>
      <c r="Y95" s="1"/>
      <c r="Z95" s="1"/>
      <c r="AA95" s="1"/>
    </row>
    <row r="96" spans="2:27" x14ac:dyDescent="0.25">
      <c r="B96" s="1"/>
      <c r="C96" s="1"/>
      <c r="D96" s="1"/>
      <c r="E96" s="1"/>
      <c r="F96" s="1"/>
      <c r="G96" s="1"/>
      <c r="H96" s="1"/>
      <c r="I96" s="1"/>
      <c r="J96" s="1"/>
      <c r="K96" s="1"/>
      <c r="L96" s="1"/>
      <c r="M96" s="1"/>
      <c r="N96" s="1"/>
      <c r="O96" s="1"/>
      <c r="P96" s="1"/>
      <c r="Q96" s="1"/>
      <c r="R96" s="1"/>
      <c r="S96" s="1"/>
      <c r="T96" s="1"/>
      <c r="U96" s="1"/>
      <c r="V96" s="1"/>
      <c r="W96" s="1"/>
      <c r="X96" s="1"/>
      <c r="Y96" s="1"/>
      <c r="Z96" s="1"/>
      <c r="AA96" s="1"/>
    </row>
    <row r="97" spans="2:27" x14ac:dyDescent="0.25">
      <c r="B97" s="1"/>
      <c r="C97" s="1"/>
      <c r="D97" s="1"/>
      <c r="E97" s="1"/>
      <c r="F97" s="1"/>
      <c r="G97" s="1"/>
      <c r="H97" s="1"/>
      <c r="I97" s="1"/>
      <c r="J97" s="1"/>
      <c r="K97" s="1"/>
      <c r="L97" s="1"/>
      <c r="M97" s="1"/>
      <c r="N97" s="1"/>
      <c r="O97" s="1"/>
      <c r="P97" s="1"/>
      <c r="Q97" s="1"/>
      <c r="R97" s="1"/>
      <c r="S97" s="1"/>
      <c r="T97" s="1"/>
      <c r="U97" s="1"/>
      <c r="V97" s="1"/>
      <c r="W97" s="1"/>
      <c r="X97" s="1"/>
      <c r="Y97" s="1"/>
      <c r="Z97" s="1"/>
      <c r="AA97" s="1"/>
    </row>
    <row r="98" spans="2:27" x14ac:dyDescent="0.25">
      <c r="B98" s="1"/>
      <c r="C98" s="1"/>
      <c r="D98" s="1"/>
      <c r="E98" s="1"/>
      <c r="F98" s="1"/>
      <c r="G98" s="1"/>
      <c r="H98" s="1"/>
      <c r="I98" s="1"/>
      <c r="J98" s="1"/>
      <c r="K98" s="1"/>
      <c r="L98" s="1"/>
      <c r="M98" s="1"/>
      <c r="N98" s="1"/>
      <c r="O98" s="1"/>
      <c r="P98" s="1"/>
      <c r="Q98" s="1"/>
      <c r="R98" s="1"/>
      <c r="S98" s="1"/>
      <c r="T98" s="1"/>
      <c r="U98" s="1"/>
      <c r="V98" s="1"/>
      <c r="W98" s="1"/>
      <c r="X98" s="1"/>
      <c r="Y98" s="1"/>
      <c r="Z98" s="1"/>
      <c r="AA98" s="1"/>
    </row>
    <row r="99" spans="2:27" x14ac:dyDescent="0.25">
      <c r="B99" s="1"/>
      <c r="C99" s="1"/>
      <c r="D99" s="1"/>
      <c r="E99" s="1"/>
      <c r="F99" s="1"/>
      <c r="G99" s="1"/>
      <c r="H99" s="1"/>
      <c r="I99" s="1"/>
      <c r="J99" s="1"/>
      <c r="K99" s="1"/>
      <c r="L99" s="1"/>
      <c r="M99" s="1"/>
      <c r="N99" s="1"/>
      <c r="O99" s="1"/>
      <c r="P99" s="1"/>
      <c r="Q99" s="1"/>
      <c r="R99" s="1"/>
      <c r="S99" s="1"/>
      <c r="T99" s="1"/>
      <c r="U99" s="1"/>
      <c r="V99" s="1"/>
      <c r="W99" s="1"/>
      <c r="X99" s="1"/>
      <c r="Y99" s="1"/>
      <c r="Z99" s="1"/>
      <c r="AA99" s="1"/>
    </row>
    <row r="100" spans="2:27" x14ac:dyDescent="0.25">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row>
    <row r="101" spans="2:27" x14ac:dyDescent="0.25">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row>
    <row r="102" spans="2:27" x14ac:dyDescent="0.25">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row>
    <row r="103" spans="2:27" x14ac:dyDescent="0.25">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row>
    <row r="104" spans="2:27" x14ac:dyDescent="0.25">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row>
    <row r="105" spans="2:27" x14ac:dyDescent="0.25">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row>
    <row r="106" spans="2:27" x14ac:dyDescent="0.25">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row>
    <row r="107" spans="2:27" x14ac:dyDescent="0.25">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row>
    <row r="108" spans="2:27" x14ac:dyDescent="0.25">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row>
    <row r="109" spans="2:27" x14ac:dyDescent="0.25">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row>
    <row r="110" spans="2:27" x14ac:dyDescent="0.25">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row>
    <row r="111" spans="2:27" x14ac:dyDescent="0.25">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row>
    <row r="112" spans="2:27" x14ac:dyDescent="0.25">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row>
    <row r="113" spans="2:27" x14ac:dyDescent="0.25">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row>
    <row r="114" spans="2:27" x14ac:dyDescent="0.25">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row>
    <row r="115" spans="2:27" x14ac:dyDescent="0.25">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row>
    <row r="116" spans="2:27" x14ac:dyDescent="0.25">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row>
    <row r="117" spans="2:27" x14ac:dyDescent="0.25">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row>
    <row r="118" spans="2:27" x14ac:dyDescent="0.25">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row>
    <row r="119" spans="2:27" x14ac:dyDescent="0.25">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row>
    <row r="120" spans="2:27" x14ac:dyDescent="0.25">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row>
    <row r="121" spans="2:27" x14ac:dyDescent="0.25">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row>
    <row r="122" spans="2:27" x14ac:dyDescent="0.25">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row>
    <row r="123" spans="2:27" x14ac:dyDescent="0.25">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row>
    <row r="124" spans="2:27" x14ac:dyDescent="0.25">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row>
    <row r="125" spans="2:27" x14ac:dyDescent="0.25">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row>
    <row r="126" spans="2:27" x14ac:dyDescent="0.25">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row>
    <row r="127" spans="2:27" x14ac:dyDescent="0.25">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row>
    <row r="128" spans="2:27" x14ac:dyDescent="0.25">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row>
    <row r="129" spans="2:27" x14ac:dyDescent="0.25">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row>
    <row r="130" spans="2:27" x14ac:dyDescent="0.25">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row>
    <row r="131" spans="2:27" x14ac:dyDescent="0.25">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row>
    <row r="132" spans="2:27" x14ac:dyDescent="0.25">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row>
    <row r="133" spans="2:27" x14ac:dyDescent="0.25">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row>
    <row r="134" spans="2:27" x14ac:dyDescent="0.25">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row>
    <row r="135" spans="2:27" x14ac:dyDescent="0.25">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row>
    <row r="136" spans="2:27" x14ac:dyDescent="0.25">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row>
    <row r="137" spans="2:27" x14ac:dyDescent="0.25">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row>
    <row r="138" spans="2:27" x14ac:dyDescent="0.25">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row>
    <row r="139" spans="2:27" x14ac:dyDescent="0.25">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row>
    <row r="140" spans="2:27" x14ac:dyDescent="0.25">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row>
    <row r="141" spans="2:27" x14ac:dyDescent="0.25">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row>
    <row r="142" spans="2:27" x14ac:dyDescent="0.25">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row>
    <row r="143" spans="2:27" x14ac:dyDescent="0.25">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row>
    <row r="144" spans="2:27" x14ac:dyDescent="0.25">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row>
    <row r="145" spans="2:27" x14ac:dyDescent="0.25">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row>
    <row r="146" spans="2:27" x14ac:dyDescent="0.25">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row>
    <row r="147" spans="2:27" x14ac:dyDescent="0.25">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row>
    <row r="148" spans="2:27" x14ac:dyDescent="0.25">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row>
    <row r="149" spans="2:27" x14ac:dyDescent="0.25">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row>
    <row r="150" spans="2:27" x14ac:dyDescent="0.25">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row>
    <row r="151" spans="2:27" x14ac:dyDescent="0.25">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row>
    <row r="152" spans="2:27" x14ac:dyDescent="0.25">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row>
    <row r="153" spans="2:27" x14ac:dyDescent="0.25">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row>
    <row r="154" spans="2:27" x14ac:dyDescent="0.25">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row>
    <row r="155" spans="2:27" x14ac:dyDescent="0.25">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row>
    <row r="156" spans="2:27" x14ac:dyDescent="0.25">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row>
    <row r="157" spans="2:27" x14ac:dyDescent="0.25">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row>
    <row r="158" spans="2:27" x14ac:dyDescent="0.25">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row>
    <row r="159" spans="2:27" x14ac:dyDescent="0.25">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row>
    <row r="160" spans="2:27" x14ac:dyDescent="0.25">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row>
    <row r="161" spans="2:27" x14ac:dyDescent="0.25">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row>
    <row r="162" spans="2:27" x14ac:dyDescent="0.25">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row>
    <row r="163" spans="2:27" x14ac:dyDescent="0.25">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row>
    <row r="164" spans="2:27" x14ac:dyDescent="0.25">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row>
    <row r="165" spans="2:27" x14ac:dyDescent="0.25">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row>
    <row r="166" spans="2:27" x14ac:dyDescent="0.25">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row>
    <row r="167" spans="2:27" x14ac:dyDescent="0.25">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row>
    <row r="168" spans="2:27" x14ac:dyDescent="0.25">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row>
    <row r="169" spans="2:27" x14ac:dyDescent="0.25">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row>
    <row r="170" spans="2:27" x14ac:dyDescent="0.25">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row>
    <row r="171" spans="2:27" x14ac:dyDescent="0.25">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row>
    <row r="172" spans="2:27" x14ac:dyDescent="0.25">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row>
    <row r="173" spans="2:27" x14ac:dyDescent="0.25">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row>
    <row r="174" spans="2:27" x14ac:dyDescent="0.25">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row>
    <row r="175" spans="2:27" x14ac:dyDescent="0.25">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row>
    <row r="176" spans="2:27" x14ac:dyDescent="0.25">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row>
    <row r="177" spans="2:27" x14ac:dyDescent="0.25">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row>
    <row r="178" spans="2:27" x14ac:dyDescent="0.25">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row>
    <row r="179" spans="2:27" x14ac:dyDescent="0.25">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row>
    <row r="180" spans="2:27" x14ac:dyDescent="0.25">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row>
    <row r="181" spans="2:27" x14ac:dyDescent="0.25">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row>
    <row r="182" spans="2:27" x14ac:dyDescent="0.25">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row>
    <row r="183" spans="2:27" x14ac:dyDescent="0.25">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row>
    <row r="184" spans="2:27" x14ac:dyDescent="0.25">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row>
    <row r="185" spans="2:27" x14ac:dyDescent="0.25">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row>
    <row r="186" spans="2:27" x14ac:dyDescent="0.25">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row>
    <row r="187" spans="2:27" x14ac:dyDescent="0.25">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row>
    <row r="188" spans="2:27" x14ac:dyDescent="0.25">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row>
    <row r="189" spans="2:27" x14ac:dyDescent="0.25">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row>
    <row r="190" spans="2:27" x14ac:dyDescent="0.25">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row>
    <row r="191" spans="2:27" x14ac:dyDescent="0.25">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row>
    <row r="192" spans="2:27" x14ac:dyDescent="0.25">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row>
    <row r="193" spans="2:27" x14ac:dyDescent="0.25">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row>
    <row r="194" spans="2:27" x14ac:dyDescent="0.25">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row>
    <row r="195" spans="2:27" x14ac:dyDescent="0.25">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row>
    <row r="196" spans="2:27" x14ac:dyDescent="0.25">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row>
    <row r="197" spans="2:27" x14ac:dyDescent="0.25">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row>
    <row r="198" spans="2:27" x14ac:dyDescent="0.25">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row>
    <row r="199" spans="2:27" x14ac:dyDescent="0.25">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row>
    <row r="200" spans="2:27" x14ac:dyDescent="0.25">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row>
    <row r="201" spans="2:27" x14ac:dyDescent="0.25">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row>
    <row r="202" spans="2:27" x14ac:dyDescent="0.25">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row>
    <row r="203" spans="2:27" x14ac:dyDescent="0.25">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row>
    <row r="204" spans="2:27" x14ac:dyDescent="0.25">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row>
    <row r="205" spans="2:27" x14ac:dyDescent="0.25">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row>
    <row r="206" spans="2:27" x14ac:dyDescent="0.25">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row>
    <row r="207" spans="2:27" x14ac:dyDescent="0.25">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row>
    <row r="208" spans="2:27" x14ac:dyDescent="0.25">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row>
    <row r="209" spans="2:27" x14ac:dyDescent="0.25">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row>
    <row r="210" spans="2:27" x14ac:dyDescent="0.25">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row>
    <row r="211" spans="2:27" x14ac:dyDescent="0.25">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row>
    <row r="212" spans="2:27" x14ac:dyDescent="0.25">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row>
    <row r="213" spans="2:27" x14ac:dyDescent="0.25">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row>
    <row r="214" spans="2:27" x14ac:dyDescent="0.25">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row>
    <row r="215" spans="2:27" x14ac:dyDescent="0.25">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row>
    <row r="216" spans="2:27" x14ac:dyDescent="0.25">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row>
    <row r="217" spans="2:27" x14ac:dyDescent="0.25">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row>
    <row r="218" spans="2:27" x14ac:dyDescent="0.25">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row>
    <row r="219" spans="2:27" x14ac:dyDescent="0.25">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row>
    <row r="220" spans="2:27" x14ac:dyDescent="0.25">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row>
    <row r="221" spans="2:27" x14ac:dyDescent="0.25">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row>
    <row r="222" spans="2:27" x14ac:dyDescent="0.25">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row>
    <row r="223" spans="2:27" x14ac:dyDescent="0.25">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row>
    <row r="224" spans="2:27" x14ac:dyDescent="0.25">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row>
    <row r="225" spans="2:27" x14ac:dyDescent="0.25">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row>
    <row r="226" spans="2:27" x14ac:dyDescent="0.25">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row>
    <row r="227" spans="2:27" x14ac:dyDescent="0.25">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row>
    <row r="228" spans="2:27" x14ac:dyDescent="0.25">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row>
    <row r="229" spans="2:27" x14ac:dyDescent="0.25">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row>
    <row r="230" spans="2:27" x14ac:dyDescent="0.25">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row>
    <row r="231" spans="2:27" x14ac:dyDescent="0.25">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row>
    <row r="232" spans="2:27" x14ac:dyDescent="0.25">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row>
    <row r="233" spans="2:27" x14ac:dyDescent="0.25">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row>
  </sheetData>
  <mergeCells count="20">
    <mergeCell ref="B2:L2"/>
    <mergeCell ref="B3:L3"/>
    <mergeCell ref="B31:K31"/>
    <mergeCell ref="B32:L32"/>
    <mergeCell ref="B33:K33"/>
    <mergeCell ref="C4:L4"/>
    <mergeCell ref="B30:K30"/>
    <mergeCell ref="B8:L8"/>
    <mergeCell ref="B9:L9"/>
    <mergeCell ref="C5:L5"/>
    <mergeCell ref="C6:L6"/>
    <mergeCell ref="C7:L7"/>
    <mergeCell ref="N11:N17"/>
    <mergeCell ref="B26:K26"/>
    <mergeCell ref="B27:K27"/>
    <mergeCell ref="B28:K28"/>
    <mergeCell ref="B29:K29"/>
    <mergeCell ref="B23:L23"/>
    <mergeCell ref="B24:L24"/>
    <mergeCell ref="B25:K25"/>
  </mergeCells>
  <pageMargins left="0.7" right="0.7" top="0.75" bottom="0.75" header="0.511811023622047" footer="0.511811023622047"/>
  <pageSetup paperSize="9" orientation="portrait" horizontalDpi="300" verticalDpi="300"/>
  <extLst>
    <ext xmlns:x14="http://schemas.microsoft.com/office/spreadsheetml/2009/9/main" uri="{CCE6A557-97BC-4b89-ADB6-D9C93CAAB3DF}">
      <x14:dataValidations xmlns:xm="http://schemas.microsoft.com/office/excel/2006/main" count="1">
        <x14:dataValidation type="list" allowBlank="1" showErrorMessage="1" xr:uid="{00000000-0002-0000-0000-000000000000}">
          <x14:formula1>
            <xm:f>Perfis!$B$3:$B$35</xm:f>
          </x14:formula1>
          <x14:formula2>
            <xm:f>0</xm:f>
          </x14:formula2>
          <xm:sqref>B11:B21</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7" tint="0.79998168889431442"/>
  </sheetPr>
  <dimension ref="B1:AA233"/>
  <sheetViews>
    <sheetView topLeftCell="A10" zoomScaleNormal="100" workbookViewId="0">
      <selection activeCell="B2" sqref="B2:L33"/>
    </sheetView>
  </sheetViews>
  <sheetFormatPr defaultColWidth="14.42578125" defaultRowHeight="15" x14ac:dyDescent="0.25"/>
  <cols>
    <col min="1" max="1" width="1.140625" customWidth="1"/>
    <col min="2" max="2" width="36.7109375" customWidth="1"/>
    <col min="3" max="4" width="12.140625" customWidth="1"/>
    <col min="5" max="5" width="12.5703125" customWidth="1"/>
    <col min="6" max="6" width="12.140625" customWidth="1"/>
    <col min="7" max="7" width="9.140625" customWidth="1"/>
    <col min="8" max="8" width="14.85546875" customWidth="1"/>
    <col min="9" max="9" width="9.140625" customWidth="1"/>
    <col min="10" max="10" width="12" customWidth="1"/>
    <col min="11" max="11" width="13.140625" customWidth="1"/>
    <col min="12" max="12" width="18.7109375" customWidth="1"/>
    <col min="13" max="13" width="9.140625" customWidth="1"/>
    <col min="14" max="14" width="44.7109375" bestFit="1" customWidth="1"/>
    <col min="15" max="23" width="9.140625" customWidth="1"/>
    <col min="24" max="27" width="8.7109375" customWidth="1"/>
  </cols>
  <sheetData>
    <row r="1" spans="2:27" ht="6.6" customHeight="1" x14ac:dyDescent="0.25"/>
    <row r="2" spans="2:27" ht="18.600000000000001" customHeight="1" x14ac:dyDescent="0.25">
      <c r="B2" s="270" t="s">
        <v>69</v>
      </c>
      <c r="C2" s="270"/>
      <c r="D2" s="270"/>
      <c r="E2" s="270"/>
      <c r="F2" s="270"/>
      <c r="G2" s="270"/>
      <c r="H2" s="270"/>
      <c r="I2" s="270"/>
      <c r="J2" s="270"/>
      <c r="K2" s="270"/>
      <c r="L2" s="270"/>
      <c r="M2" s="1"/>
      <c r="N2" s="1"/>
      <c r="O2" s="1"/>
      <c r="P2" s="1"/>
      <c r="Q2" s="1"/>
      <c r="R2" s="1"/>
      <c r="S2" s="1"/>
      <c r="T2" s="1"/>
      <c r="U2" s="1"/>
      <c r="V2" s="1"/>
      <c r="W2" s="1"/>
      <c r="X2" s="1"/>
      <c r="Y2" s="1"/>
      <c r="Z2" s="1"/>
      <c r="AA2" s="1"/>
    </row>
    <row r="3" spans="2:27" x14ac:dyDescent="0.25">
      <c r="B3" s="271"/>
      <c r="C3" s="271"/>
      <c r="D3" s="271"/>
      <c r="E3" s="271"/>
      <c r="F3" s="271"/>
      <c r="G3" s="271"/>
      <c r="H3" s="271"/>
      <c r="I3" s="271"/>
      <c r="J3" s="271"/>
      <c r="K3" s="271"/>
      <c r="L3" s="271"/>
      <c r="M3" s="1"/>
      <c r="N3" s="1"/>
      <c r="O3" s="1"/>
      <c r="P3" s="1"/>
      <c r="Q3" s="1"/>
      <c r="R3" s="1"/>
      <c r="S3" s="1"/>
      <c r="T3" s="1"/>
      <c r="U3" s="1"/>
      <c r="V3" s="1"/>
      <c r="W3" s="1"/>
      <c r="X3" s="1"/>
      <c r="Y3" s="1"/>
      <c r="Z3" s="1"/>
      <c r="AA3" s="1"/>
    </row>
    <row r="4" spans="2:27" ht="27" customHeight="1" x14ac:dyDescent="0.25">
      <c r="B4" s="36" t="s">
        <v>35</v>
      </c>
      <c r="C4" s="281" t="s">
        <v>300</v>
      </c>
      <c r="D4" s="282"/>
      <c r="E4" s="282"/>
      <c r="F4" s="282"/>
      <c r="G4" s="282"/>
      <c r="H4" s="282"/>
      <c r="I4" s="282"/>
      <c r="J4" s="282"/>
      <c r="K4" s="282"/>
      <c r="L4" s="283"/>
      <c r="M4" s="1"/>
      <c r="N4" s="1"/>
      <c r="O4" s="1"/>
      <c r="P4" s="1"/>
      <c r="Q4" s="1"/>
      <c r="R4" s="1"/>
      <c r="S4" s="1"/>
      <c r="T4" s="1"/>
      <c r="U4" s="1"/>
      <c r="V4" s="1"/>
      <c r="W4" s="1"/>
      <c r="X4" s="1"/>
      <c r="Y4" s="1"/>
      <c r="Z4" s="1"/>
      <c r="AA4" s="1"/>
    </row>
    <row r="5" spans="2:27" ht="22.9" customHeight="1" x14ac:dyDescent="0.25">
      <c r="B5" s="32" t="s">
        <v>36</v>
      </c>
      <c r="C5" s="278" t="str">
        <f>'Dados da Empresa'!C4</f>
        <v xml:space="preserve"> </v>
      </c>
      <c r="D5" s="279"/>
      <c r="E5" s="279"/>
      <c r="F5" s="279"/>
      <c r="G5" s="279"/>
      <c r="H5" s="279"/>
      <c r="I5" s="279"/>
      <c r="J5" s="279"/>
      <c r="K5" s="279"/>
      <c r="L5" s="279"/>
      <c r="M5" s="1"/>
      <c r="N5" s="1"/>
      <c r="O5" s="1"/>
      <c r="P5" s="1"/>
      <c r="Q5" s="1"/>
      <c r="R5" s="1"/>
      <c r="S5" s="1"/>
      <c r="T5" s="1"/>
      <c r="U5" s="1"/>
      <c r="V5" s="1"/>
      <c r="W5" s="1"/>
      <c r="X5" s="1"/>
      <c r="Y5" s="1"/>
      <c r="Z5" s="1"/>
      <c r="AA5" s="1"/>
    </row>
    <row r="6" spans="2:27" ht="22.9" customHeight="1" x14ac:dyDescent="0.25">
      <c r="B6" s="32" t="s">
        <v>37</v>
      </c>
      <c r="C6" s="278" t="str">
        <f>'Dados da Empresa'!C5</f>
        <v xml:space="preserve"> </v>
      </c>
      <c r="D6" s="279"/>
      <c r="E6" s="279"/>
      <c r="F6" s="279"/>
      <c r="G6" s="279"/>
      <c r="H6" s="279"/>
      <c r="I6" s="279"/>
      <c r="J6" s="279"/>
      <c r="K6" s="279"/>
      <c r="L6" s="279"/>
      <c r="M6" s="1"/>
      <c r="N6" s="1"/>
      <c r="O6" s="1"/>
      <c r="P6" s="1"/>
      <c r="Q6" s="1"/>
      <c r="R6" s="1"/>
      <c r="S6" s="1"/>
      <c r="T6" s="1"/>
      <c r="U6" s="1"/>
      <c r="V6" s="1"/>
      <c r="W6" s="1"/>
      <c r="X6" s="1"/>
      <c r="Y6" s="1"/>
      <c r="Z6" s="1"/>
      <c r="AA6" s="1"/>
    </row>
    <row r="7" spans="2:27" ht="22.9" customHeight="1" x14ac:dyDescent="0.25">
      <c r="B7" s="32" t="s">
        <v>38</v>
      </c>
      <c r="C7" s="280" t="s">
        <v>70</v>
      </c>
      <c r="D7" s="279"/>
      <c r="E7" s="279"/>
      <c r="F7" s="279"/>
      <c r="G7" s="279"/>
      <c r="H7" s="279"/>
      <c r="I7" s="279"/>
      <c r="J7" s="279"/>
      <c r="K7" s="279"/>
      <c r="L7" s="279"/>
      <c r="M7" s="1"/>
      <c r="N7" s="1"/>
      <c r="O7" s="1"/>
      <c r="P7" s="1"/>
      <c r="Q7" s="1"/>
      <c r="R7" s="1"/>
      <c r="S7" s="1"/>
      <c r="T7" s="1"/>
      <c r="U7" s="1"/>
      <c r="V7" s="1"/>
      <c r="W7" s="1"/>
      <c r="X7" s="1"/>
      <c r="Y7" s="1"/>
      <c r="Z7" s="1"/>
      <c r="AA7" s="1"/>
    </row>
    <row r="8" spans="2:27" x14ac:dyDescent="0.25">
      <c r="B8" s="284"/>
      <c r="C8" s="284"/>
      <c r="D8" s="284"/>
      <c r="E8" s="284"/>
      <c r="F8" s="284"/>
      <c r="G8" s="284"/>
      <c r="H8" s="284"/>
      <c r="I8" s="284"/>
      <c r="J8" s="284"/>
      <c r="K8" s="284"/>
      <c r="L8" s="284"/>
      <c r="M8" s="1"/>
      <c r="N8" s="1"/>
      <c r="O8" s="1"/>
      <c r="P8" s="1"/>
      <c r="Q8" s="1"/>
      <c r="R8" s="1"/>
      <c r="S8" s="1"/>
      <c r="T8" s="1"/>
      <c r="U8" s="1"/>
      <c r="V8" s="1"/>
      <c r="W8" s="1"/>
      <c r="X8" s="1"/>
      <c r="Y8" s="1"/>
      <c r="Z8" s="1"/>
      <c r="AA8" s="1"/>
    </row>
    <row r="9" spans="2:27" x14ac:dyDescent="0.25">
      <c r="B9" s="268" t="s">
        <v>46</v>
      </c>
      <c r="C9" s="268"/>
      <c r="D9" s="268"/>
      <c r="E9" s="268"/>
      <c r="F9" s="268"/>
      <c r="G9" s="268"/>
      <c r="H9" s="268"/>
      <c r="I9" s="268"/>
      <c r="J9" s="268"/>
      <c r="K9" s="268"/>
      <c r="L9" s="268"/>
      <c r="M9" s="1"/>
      <c r="N9" s="1"/>
      <c r="O9" s="1"/>
      <c r="P9" s="1"/>
      <c r="Q9" s="1"/>
      <c r="R9" s="1"/>
      <c r="S9" s="1"/>
      <c r="T9" s="1"/>
      <c r="U9" s="1"/>
      <c r="V9" s="1"/>
      <c r="W9" s="1"/>
      <c r="X9" s="1"/>
      <c r="Y9" s="1"/>
      <c r="Z9" s="1"/>
      <c r="AA9" s="1"/>
    </row>
    <row r="10" spans="2:27" ht="51" x14ac:dyDescent="0.25">
      <c r="B10" s="2" t="s">
        <v>47</v>
      </c>
      <c r="C10" s="2" t="s">
        <v>48</v>
      </c>
      <c r="D10" s="2" t="s">
        <v>49</v>
      </c>
      <c r="E10" s="2" t="s">
        <v>50</v>
      </c>
      <c r="F10" s="2" t="s">
        <v>51</v>
      </c>
      <c r="G10" s="2" t="s">
        <v>52</v>
      </c>
      <c r="H10" s="2" t="s">
        <v>53</v>
      </c>
      <c r="I10" s="2" t="s">
        <v>54</v>
      </c>
      <c r="J10" s="3" t="s">
        <v>55</v>
      </c>
      <c r="K10" s="2" t="s">
        <v>56</v>
      </c>
      <c r="L10" s="2" t="s">
        <v>57</v>
      </c>
      <c r="M10" s="4"/>
      <c r="N10" s="4"/>
      <c r="O10" s="4"/>
      <c r="P10" s="4"/>
      <c r="Q10" s="4"/>
      <c r="R10" s="4"/>
      <c r="S10" s="4"/>
      <c r="T10" s="4"/>
      <c r="U10" s="4"/>
      <c r="V10" s="4"/>
      <c r="W10" s="4"/>
      <c r="X10" s="4"/>
      <c r="Y10" s="4"/>
      <c r="Z10" s="4"/>
      <c r="AA10" s="4"/>
    </row>
    <row r="11" spans="2:27" x14ac:dyDescent="0.25">
      <c r="B11" s="30"/>
      <c r="C11" s="48" t="str">
        <f>IFERROR((VLOOKUP($B11,Perfis!$B$3:$E$35,2,FALSE)),"")</f>
        <v/>
      </c>
      <c r="D11" s="6" t="str">
        <f>IFERROR(($C11*(VLOOKUP($B11,Perfis!$B$3:$E$35,4,FALSE()))),"")</f>
        <v/>
      </c>
      <c r="E11" s="7" t="str">
        <f t="shared" ref="E11:E21" si="0">IF(($D11=""),"",$L$31)</f>
        <v/>
      </c>
      <c r="F11" s="7" t="str">
        <f t="shared" ref="F11:F21" si="1">IFERROR(($E11+$D11),"")</f>
        <v/>
      </c>
      <c r="G11" s="8">
        <v>1</v>
      </c>
      <c r="H11" s="9">
        <f t="shared" ref="H11:H21" si="2">$G11*160</f>
        <v>160</v>
      </c>
      <c r="I11" s="10">
        <v>1</v>
      </c>
      <c r="J11" s="11">
        <f t="shared" ref="J11:J21" si="3">$H11*$I11</f>
        <v>160</v>
      </c>
      <c r="K11" s="7" t="str">
        <f t="shared" ref="K11:K21" si="4">IFERROR(($F11/160),"")</f>
        <v/>
      </c>
      <c r="L11" s="7" t="str">
        <f t="shared" ref="L11:L21" si="5">IFERROR(($K11*$H11*$I11),"")</f>
        <v/>
      </c>
      <c r="M11" s="1"/>
      <c r="N11" s="263" t="s">
        <v>1</v>
      </c>
      <c r="O11" s="1"/>
      <c r="P11" s="1"/>
      <c r="Q11" s="1"/>
      <c r="R11" s="1"/>
      <c r="S11" s="4"/>
      <c r="T11" s="4"/>
      <c r="U11" s="1"/>
      <c r="V11" s="1"/>
      <c r="W11" s="4"/>
      <c r="X11" s="1"/>
      <c r="Y11" s="1"/>
      <c r="Z11" s="1"/>
      <c r="AA11" s="1"/>
    </row>
    <row r="12" spans="2:27" x14ac:dyDescent="0.25">
      <c r="B12" s="30"/>
      <c r="C12" s="48" t="str">
        <f>IFERROR((VLOOKUP($B12,Perfis!$B$3:$E$35,2,FALSE)),"")</f>
        <v/>
      </c>
      <c r="D12" s="6" t="str">
        <f>IFERROR(($C12*(VLOOKUP($B12,Perfis!$B$3:$E$35,4,FALSE()))),"")</f>
        <v/>
      </c>
      <c r="E12" s="7" t="str">
        <f t="shared" si="0"/>
        <v/>
      </c>
      <c r="F12" s="7" t="str">
        <f t="shared" si="1"/>
        <v/>
      </c>
      <c r="G12" s="8">
        <v>1</v>
      </c>
      <c r="H12" s="9">
        <f t="shared" si="2"/>
        <v>160</v>
      </c>
      <c r="I12" s="10">
        <v>1</v>
      </c>
      <c r="J12" s="11">
        <f t="shared" si="3"/>
        <v>160</v>
      </c>
      <c r="K12" s="7" t="str">
        <f t="shared" si="4"/>
        <v/>
      </c>
      <c r="L12" s="7" t="str">
        <f t="shared" si="5"/>
        <v/>
      </c>
      <c r="M12" s="1"/>
      <c r="N12" s="264"/>
      <c r="O12" s="1"/>
      <c r="P12" s="1"/>
      <c r="Q12" s="1"/>
      <c r="R12" s="1"/>
      <c r="S12" s="4"/>
      <c r="T12" s="1"/>
      <c r="U12" s="1"/>
      <c r="V12" s="1"/>
      <c r="W12" s="4"/>
      <c r="X12" s="1"/>
      <c r="Y12" s="1"/>
      <c r="Z12" s="1"/>
      <c r="AA12" s="1"/>
    </row>
    <row r="13" spans="2:27" x14ac:dyDescent="0.25">
      <c r="B13" s="30"/>
      <c r="C13" s="48" t="str">
        <f>IFERROR((VLOOKUP($B13,Perfis!$B$3:$E$35,2,FALSE)),"")</f>
        <v/>
      </c>
      <c r="D13" s="6" t="str">
        <f>IFERROR(($C13*(VLOOKUP($B13,Perfis!$B$3:$E$35,4,FALSE()))),"")</f>
        <v/>
      </c>
      <c r="E13" s="7" t="str">
        <f t="shared" si="0"/>
        <v/>
      </c>
      <c r="F13" s="7" t="str">
        <f t="shared" si="1"/>
        <v/>
      </c>
      <c r="G13" s="8">
        <v>1</v>
      </c>
      <c r="H13" s="9">
        <f t="shared" si="2"/>
        <v>160</v>
      </c>
      <c r="I13" s="10">
        <v>1</v>
      </c>
      <c r="J13" s="11">
        <f t="shared" si="3"/>
        <v>160</v>
      </c>
      <c r="K13" s="7" t="str">
        <f t="shared" si="4"/>
        <v/>
      </c>
      <c r="L13" s="7" t="str">
        <f t="shared" si="5"/>
        <v/>
      </c>
      <c r="M13" s="1"/>
      <c r="N13" s="264"/>
      <c r="O13" s="1"/>
      <c r="P13" s="1"/>
      <c r="Q13" s="1"/>
      <c r="R13" s="1"/>
      <c r="S13" s="4"/>
      <c r="T13" s="4"/>
      <c r="U13" s="1"/>
      <c r="V13" s="1"/>
      <c r="W13" s="4"/>
      <c r="X13" s="1"/>
      <c r="Y13" s="1"/>
      <c r="Z13" s="1"/>
      <c r="AA13" s="1"/>
    </row>
    <row r="14" spans="2:27" x14ac:dyDescent="0.25">
      <c r="B14" s="30"/>
      <c r="C14" s="48" t="str">
        <f>IFERROR((VLOOKUP($B14,Perfis!$B$3:$E$35,2,FALSE)),"")</f>
        <v/>
      </c>
      <c r="D14" s="6" t="str">
        <f>IFERROR(($C14*(VLOOKUP($B14,Perfis!$B$3:$E$35,4,FALSE()))),"")</f>
        <v/>
      </c>
      <c r="E14" s="7" t="str">
        <f t="shared" si="0"/>
        <v/>
      </c>
      <c r="F14" s="7" t="str">
        <f t="shared" si="1"/>
        <v/>
      </c>
      <c r="G14" s="8">
        <v>1</v>
      </c>
      <c r="H14" s="9">
        <f t="shared" si="2"/>
        <v>160</v>
      </c>
      <c r="I14" s="10">
        <v>1</v>
      </c>
      <c r="J14" s="11">
        <f t="shared" si="3"/>
        <v>160</v>
      </c>
      <c r="K14" s="7" t="str">
        <f t="shared" si="4"/>
        <v/>
      </c>
      <c r="L14" s="7" t="str">
        <f t="shared" si="5"/>
        <v/>
      </c>
      <c r="M14" s="1"/>
      <c r="N14" s="264"/>
      <c r="O14" s="1"/>
      <c r="P14" s="1"/>
      <c r="Q14" s="1"/>
      <c r="R14" s="1"/>
      <c r="S14" s="4"/>
      <c r="T14" s="1"/>
      <c r="U14" s="1"/>
      <c r="V14" s="1"/>
      <c r="W14" s="4"/>
      <c r="X14" s="1"/>
      <c r="Y14" s="1"/>
      <c r="Z14" s="1"/>
      <c r="AA14" s="1"/>
    </row>
    <row r="15" spans="2:27" x14ac:dyDescent="0.25">
      <c r="B15" s="30"/>
      <c r="C15" s="48" t="str">
        <f>IFERROR((VLOOKUP($B15,Perfis!$B$3:$E$35,2,FALSE)),"")</f>
        <v/>
      </c>
      <c r="D15" s="6" t="str">
        <f>IFERROR(($C15*(VLOOKUP($B15,Perfis!$B$3:$E$35,4,FALSE()))),"")</f>
        <v/>
      </c>
      <c r="E15" s="7" t="str">
        <f t="shared" si="0"/>
        <v/>
      </c>
      <c r="F15" s="7" t="str">
        <f t="shared" si="1"/>
        <v/>
      </c>
      <c r="G15" s="8">
        <v>1</v>
      </c>
      <c r="H15" s="9">
        <f t="shared" si="2"/>
        <v>160</v>
      </c>
      <c r="I15" s="10">
        <v>1</v>
      </c>
      <c r="J15" s="11">
        <f t="shared" si="3"/>
        <v>160</v>
      </c>
      <c r="K15" s="7" t="str">
        <f t="shared" si="4"/>
        <v/>
      </c>
      <c r="L15" s="7" t="str">
        <f t="shared" si="5"/>
        <v/>
      </c>
      <c r="M15" s="1"/>
      <c r="N15" s="264"/>
      <c r="O15" s="1"/>
      <c r="P15" s="1"/>
      <c r="Q15" s="1"/>
      <c r="R15" s="1"/>
      <c r="S15" s="4"/>
      <c r="T15" s="4"/>
      <c r="U15" s="1"/>
      <c r="V15" s="1"/>
      <c r="W15" s="4"/>
      <c r="X15" s="1"/>
      <c r="Y15" s="1"/>
      <c r="Z15" s="1"/>
      <c r="AA15" s="1"/>
    </row>
    <row r="16" spans="2:27" x14ac:dyDescent="0.25">
      <c r="B16" s="30"/>
      <c r="C16" s="48" t="str">
        <f>IFERROR((VLOOKUP($B16,Perfis!$B$3:$E$35,2,FALSE)),"")</f>
        <v/>
      </c>
      <c r="D16" s="6" t="str">
        <f>IFERROR(($C16*(VLOOKUP($B16,Perfis!$B$3:$E$35,4,FALSE()))),"")</f>
        <v/>
      </c>
      <c r="E16" s="7" t="str">
        <f t="shared" si="0"/>
        <v/>
      </c>
      <c r="F16" s="7" t="str">
        <f t="shared" si="1"/>
        <v/>
      </c>
      <c r="G16" s="8">
        <v>1</v>
      </c>
      <c r="H16" s="9">
        <f t="shared" si="2"/>
        <v>160</v>
      </c>
      <c r="I16" s="10">
        <v>1</v>
      </c>
      <c r="J16" s="11">
        <f t="shared" si="3"/>
        <v>160</v>
      </c>
      <c r="K16" s="7" t="str">
        <f t="shared" si="4"/>
        <v/>
      </c>
      <c r="L16" s="7" t="str">
        <f t="shared" si="5"/>
        <v/>
      </c>
      <c r="M16" s="1"/>
      <c r="N16" s="264"/>
      <c r="O16" s="1"/>
      <c r="P16" s="1"/>
      <c r="Q16" s="1"/>
      <c r="R16" s="1"/>
      <c r="S16" s="4"/>
      <c r="T16" s="1"/>
      <c r="U16" s="1"/>
      <c r="V16" s="1"/>
      <c r="W16" s="4"/>
      <c r="X16" s="1"/>
      <c r="Y16" s="1"/>
      <c r="Z16" s="1"/>
      <c r="AA16" s="1"/>
    </row>
    <row r="17" spans="2:27" x14ac:dyDescent="0.25">
      <c r="B17" s="30"/>
      <c r="C17" s="48" t="str">
        <f>IFERROR((VLOOKUP($B17,Perfis!$B$3:$E$35,2,FALSE)),"")</f>
        <v/>
      </c>
      <c r="D17" s="6" t="str">
        <f>IFERROR(($C17*(VLOOKUP($B17,Perfis!$B$3:$E$35,4,FALSE()))),"")</f>
        <v/>
      </c>
      <c r="E17" s="7" t="str">
        <f t="shared" si="0"/>
        <v/>
      </c>
      <c r="F17" s="7" t="str">
        <f t="shared" si="1"/>
        <v/>
      </c>
      <c r="G17" s="8">
        <v>1</v>
      </c>
      <c r="H17" s="9">
        <f t="shared" si="2"/>
        <v>160</v>
      </c>
      <c r="I17" s="10">
        <v>1</v>
      </c>
      <c r="J17" s="11">
        <f t="shared" si="3"/>
        <v>160</v>
      </c>
      <c r="K17" s="7" t="str">
        <f t="shared" si="4"/>
        <v/>
      </c>
      <c r="L17" s="7" t="str">
        <f t="shared" si="5"/>
        <v/>
      </c>
      <c r="M17" s="1"/>
      <c r="N17" s="265"/>
      <c r="O17" s="1"/>
      <c r="P17" s="1"/>
      <c r="Q17" s="1"/>
      <c r="R17" s="1"/>
      <c r="S17" s="4"/>
      <c r="T17" s="4"/>
      <c r="U17" s="1"/>
      <c r="V17" s="1"/>
      <c r="W17" s="4"/>
      <c r="X17" s="1"/>
      <c r="Y17" s="1"/>
      <c r="Z17" s="1"/>
      <c r="AA17" s="1"/>
    </row>
    <row r="18" spans="2:27" x14ac:dyDescent="0.25">
      <c r="B18" s="30"/>
      <c r="C18" s="48" t="str">
        <f>IFERROR((VLOOKUP($B18,Perfis!$B$3:$E$35,2,FALSE)),"")</f>
        <v/>
      </c>
      <c r="D18" s="6" t="str">
        <f>IFERROR(($C18*(VLOOKUP($B18,Perfis!$B$3:$E$35,4,FALSE()))),"")</f>
        <v/>
      </c>
      <c r="E18" s="7" t="str">
        <f t="shared" si="0"/>
        <v/>
      </c>
      <c r="F18" s="7" t="str">
        <f t="shared" si="1"/>
        <v/>
      </c>
      <c r="G18" s="8">
        <v>1</v>
      </c>
      <c r="H18" s="9">
        <f t="shared" si="2"/>
        <v>160</v>
      </c>
      <c r="I18" s="10">
        <v>1</v>
      </c>
      <c r="J18" s="11">
        <f t="shared" si="3"/>
        <v>160</v>
      </c>
      <c r="K18" s="7" t="str">
        <f t="shared" si="4"/>
        <v/>
      </c>
      <c r="L18" s="7" t="str">
        <f t="shared" si="5"/>
        <v/>
      </c>
      <c r="M18" s="1"/>
      <c r="N18" s="1"/>
      <c r="O18" s="1"/>
      <c r="P18" s="1"/>
      <c r="Q18" s="1"/>
      <c r="R18" s="1"/>
      <c r="S18" s="4"/>
      <c r="T18" s="1"/>
      <c r="U18" s="1"/>
      <c r="V18" s="1"/>
      <c r="W18" s="4"/>
      <c r="X18" s="1"/>
      <c r="Y18" s="1"/>
      <c r="Z18" s="1"/>
      <c r="AA18" s="1"/>
    </row>
    <row r="19" spans="2:27" x14ac:dyDescent="0.25">
      <c r="B19" s="30"/>
      <c r="C19" s="48" t="str">
        <f>IFERROR((VLOOKUP($B19,Perfis!$B$3:$E$35,2,FALSE)),"")</f>
        <v/>
      </c>
      <c r="D19" s="6" t="str">
        <f>IFERROR(($C19*(VLOOKUP($B19,Perfis!$B$3:$E$35,4,FALSE()))),"")</f>
        <v/>
      </c>
      <c r="E19" s="7" t="str">
        <f t="shared" si="0"/>
        <v/>
      </c>
      <c r="F19" s="7" t="str">
        <f t="shared" si="1"/>
        <v/>
      </c>
      <c r="G19" s="8">
        <v>1</v>
      </c>
      <c r="H19" s="9">
        <f t="shared" si="2"/>
        <v>160</v>
      </c>
      <c r="I19" s="10">
        <v>1</v>
      </c>
      <c r="J19" s="11">
        <f t="shared" si="3"/>
        <v>160</v>
      </c>
      <c r="K19" s="7" t="str">
        <f t="shared" si="4"/>
        <v/>
      </c>
      <c r="L19" s="7" t="str">
        <f t="shared" si="5"/>
        <v/>
      </c>
      <c r="M19" s="1"/>
      <c r="N19" s="1"/>
      <c r="O19" s="1"/>
      <c r="P19" s="1"/>
      <c r="Q19" s="1"/>
      <c r="R19" s="1"/>
      <c r="S19" s="1"/>
      <c r="T19" s="4"/>
      <c r="U19" s="1"/>
      <c r="V19" s="1"/>
      <c r="W19" s="4"/>
      <c r="X19" s="1"/>
      <c r="Y19" s="1"/>
      <c r="Z19" s="1"/>
      <c r="AA19" s="1"/>
    </row>
    <row r="20" spans="2:27" x14ac:dyDescent="0.25">
      <c r="B20" s="30"/>
      <c r="C20" s="48" t="str">
        <f>IFERROR((VLOOKUP($B20,Perfis!$B$3:$E$35,2,FALSE)),"")</f>
        <v/>
      </c>
      <c r="D20" s="6" t="str">
        <f>IFERROR(($C20*(VLOOKUP($B20,Perfis!$B$3:$E$35,4,FALSE()))),"")</f>
        <v/>
      </c>
      <c r="E20" s="7" t="str">
        <f t="shared" si="0"/>
        <v/>
      </c>
      <c r="F20" s="7" t="str">
        <f t="shared" si="1"/>
        <v/>
      </c>
      <c r="G20" s="8">
        <v>1</v>
      </c>
      <c r="H20" s="9">
        <f t="shared" si="2"/>
        <v>160</v>
      </c>
      <c r="I20" s="10">
        <v>1</v>
      </c>
      <c r="J20" s="11">
        <f t="shared" si="3"/>
        <v>160</v>
      </c>
      <c r="K20" s="7" t="str">
        <f t="shared" si="4"/>
        <v/>
      </c>
      <c r="L20" s="7" t="str">
        <f t="shared" si="5"/>
        <v/>
      </c>
      <c r="M20" s="1"/>
      <c r="N20" s="1"/>
      <c r="O20" s="1"/>
      <c r="P20" s="1"/>
      <c r="Q20" s="1"/>
      <c r="R20" s="1"/>
      <c r="S20" s="1"/>
      <c r="T20" s="1"/>
      <c r="U20" s="1"/>
      <c r="V20" s="1"/>
      <c r="W20" s="4"/>
      <c r="X20" s="1"/>
      <c r="Y20" s="1"/>
      <c r="Z20" s="1"/>
      <c r="AA20" s="1"/>
    </row>
    <row r="21" spans="2:27" x14ac:dyDescent="0.25">
      <c r="B21" s="30"/>
      <c r="C21" s="48" t="str">
        <f>IFERROR((VLOOKUP($B21,Perfis!$B$3:$E$35,2,FALSE)),"")</f>
        <v/>
      </c>
      <c r="D21" s="6" t="str">
        <f>IFERROR(($C21*(VLOOKUP($B21,Perfis!$B$3:$E$35,4,FALSE()))),"")</f>
        <v/>
      </c>
      <c r="E21" s="7" t="str">
        <f t="shared" si="0"/>
        <v/>
      </c>
      <c r="F21" s="7" t="str">
        <f t="shared" si="1"/>
        <v/>
      </c>
      <c r="G21" s="8">
        <v>1</v>
      </c>
      <c r="H21" s="9">
        <f t="shared" si="2"/>
        <v>160</v>
      </c>
      <c r="I21" s="10">
        <v>1</v>
      </c>
      <c r="J21" s="11">
        <f t="shared" si="3"/>
        <v>160</v>
      </c>
      <c r="K21" s="7" t="str">
        <f t="shared" si="4"/>
        <v/>
      </c>
      <c r="L21" s="7" t="str">
        <f t="shared" si="5"/>
        <v/>
      </c>
      <c r="M21" s="1"/>
      <c r="N21" s="1"/>
      <c r="O21" s="1"/>
      <c r="P21" s="1"/>
      <c r="Q21" s="1"/>
      <c r="R21" s="1"/>
      <c r="S21" s="1"/>
      <c r="T21" s="4"/>
      <c r="U21" s="1"/>
      <c r="V21" s="1"/>
      <c r="W21" s="4"/>
      <c r="X21" s="1"/>
      <c r="Y21" s="1"/>
      <c r="Z21" s="1"/>
      <c r="AA21" s="1"/>
    </row>
    <row r="22" spans="2:27" x14ac:dyDescent="0.25">
      <c r="B22" s="13" t="s">
        <v>58</v>
      </c>
      <c r="C22" s="14"/>
      <c r="D22" s="14"/>
      <c r="E22" s="14"/>
      <c r="F22" s="13"/>
      <c r="G22" s="15"/>
      <c r="H22" s="15"/>
      <c r="I22" s="15">
        <f>SUM($I11:$I21)</f>
        <v>11</v>
      </c>
      <c r="J22" s="16">
        <f>SUM($J11:$J21)</f>
        <v>1760</v>
      </c>
      <c r="K22" s="14">
        <f>SUM($K11:$K21)</f>
        <v>0</v>
      </c>
      <c r="L22" s="14">
        <f>SUM($L11:$L21)</f>
        <v>0</v>
      </c>
      <c r="M22" s="17"/>
      <c r="N22" s="18"/>
      <c r="O22" s="17"/>
      <c r="P22" s="17"/>
      <c r="Q22" s="17"/>
      <c r="R22" s="17"/>
      <c r="S22" s="17"/>
      <c r="T22" s="17"/>
      <c r="U22" s="17"/>
      <c r="V22" s="17"/>
      <c r="W22" s="17"/>
      <c r="X22" s="17"/>
      <c r="Y22" s="17"/>
      <c r="Z22" s="17"/>
      <c r="AA22" s="17"/>
    </row>
    <row r="23" spans="2:27" x14ac:dyDescent="0.25">
      <c r="B23" s="267"/>
      <c r="C23" s="267"/>
      <c r="D23" s="267"/>
      <c r="E23" s="267"/>
      <c r="F23" s="267"/>
      <c r="G23" s="267"/>
      <c r="H23" s="267"/>
      <c r="I23" s="267"/>
      <c r="J23" s="267"/>
      <c r="K23" s="267"/>
      <c r="L23" s="267"/>
      <c r="M23" s="17"/>
      <c r="N23" s="18"/>
      <c r="O23" s="17"/>
      <c r="P23" s="1"/>
      <c r="Q23" s="1"/>
      <c r="R23" s="1"/>
      <c r="S23" s="1"/>
      <c r="T23" s="1"/>
      <c r="U23" s="1"/>
      <c r="V23" s="1"/>
      <c r="W23" s="1"/>
      <c r="X23" s="1"/>
      <c r="Y23" s="1"/>
      <c r="Z23" s="1"/>
      <c r="AA23" s="1"/>
    </row>
    <row r="24" spans="2:27" x14ac:dyDescent="0.25">
      <c r="B24" s="268" t="s">
        <v>59</v>
      </c>
      <c r="C24" s="268"/>
      <c r="D24" s="268"/>
      <c r="E24" s="268"/>
      <c r="F24" s="268"/>
      <c r="G24" s="268"/>
      <c r="H24" s="268"/>
      <c r="I24" s="268"/>
      <c r="J24" s="268"/>
      <c r="K24" s="268"/>
      <c r="L24" s="268"/>
      <c r="M24" s="17"/>
      <c r="N24" s="18"/>
      <c r="O24" s="17"/>
      <c r="P24" s="1"/>
      <c r="Q24" s="1"/>
      <c r="R24" s="1"/>
      <c r="S24" s="1"/>
      <c r="T24" s="1"/>
      <c r="U24" s="1"/>
      <c r="V24" s="1"/>
      <c r="W24" s="1"/>
      <c r="X24" s="1"/>
      <c r="Y24" s="1"/>
      <c r="Z24" s="1"/>
      <c r="AA24" s="1"/>
    </row>
    <row r="25" spans="2:27" ht="15" customHeight="1" x14ac:dyDescent="0.25">
      <c r="B25" s="269" t="s">
        <v>60</v>
      </c>
      <c r="C25" s="269"/>
      <c r="D25" s="269"/>
      <c r="E25" s="269"/>
      <c r="F25" s="269"/>
      <c r="G25" s="269"/>
      <c r="H25" s="269"/>
      <c r="I25" s="269"/>
      <c r="J25" s="269"/>
      <c r="K25" s="269"/>
      <c r="L25" s="19" t="s">
        <v>61</v>
      </c>
      <c r="M25" s="1"/>
      <c r="N25" s="1"/>
      <c r="O25" s="1"/>
      <c r="P25" s="1"/>
      <c r="Q25" s="1"/>
      <c r="R25" s="1"/>
      <c r="S25" s="1"/>
      <c r="T25" s="1"/>
      <c r="U25" s="1"/>
      <c r="V25" s="1"/>
      <c r="W25" s="1"/>
      <c r="X25" s="1"/>
      <c r="Y25" s="1"/>
      <c r="Z25" s="1"/>
    </row>
    <row r="26" spans="2:27" ht="15" customHeight="1" x14ac:dyDescent="0.25">
      <c r="B26" s="266" t="s">
        <v>62</v>
      </c>
      <c r="C26" s="266"/>
      <c r="D26" s="266"/>
      <c r="E26" s="266"/>
      <c r="F26" s="266"/>
      <c r="G26" s="266"/>
      <c r="H26" s="266"/>
      <c r="I26" s="266"/>
      <c r="J26" s="266"/>
      <c r="K26" s="266"/>
      <c r="L26" s="20">
        <v>0</v>
      </c>
      <c r="M26" s="1"/>
      <c r="N26" s="1"/>
      <c r="O26" s="1"/>
      <c r="P26" s="1"/>
      <c r="Q26" s="1"/>
      <c r="R26" s="1"/>
      <c r="S26" s="1"/>
      <c r="T26" s="1"/>
      <c r="U26" s="1"/>
      <c r="V26" s="1"/>
      <c r="W26" s="1"/>
      <c r="X26" s="1"/>
      <c r="Y26" s="1"/>
      <c r="Z26" s="1"/>
    </row>
    <row r="27" spans="2:27" ht="15" customHeight="1" x14ac:dyDescent="0.25">
      <c r="B27" s="266" t="s">
        <v>63</v>
      </c>
      <c r="C27" s="266"/>
      <c r="D27" s="266"/>
      <c r="E27" s="266"/>
      <c r="F27" s="266"/>
      <c r="G27" s="266"/>
      <c r="H27" s="266"/>
      <c r="I27" s="266"/>
      <c r="J27" s="266"/>
      <c r="K27" s="266"/>
      <c r="L27" s="20">
        <v>0</v>
      </c>
      <c r="M27" s="1"/>
      <c r="N27" s="1"/>
      <c r="O27" s="1"/>
      <c r="P27" s="1"/>
      <c r="Q27" s="1"/>
      <c r="R27" s="1"/>
      <c r="S27" s="1"/>
      <c r="T27" s="1"/>
      <c r="U27" s="1"/>
      <c r="V27" s="1"/>
      <c r="W27" s="1"/>
      <c r="X27" s="1"/>
      <c r="Y27" s="1"/>
      <c r="Z27" s="1"/>
    </row>
    <row r="28" spans="2:27" ht="15" customHeight="1" x14ac:dyDescent="0.25">
      <c r="B28" s="266" t="s">
        <v>64</v>
      </c>
      <c r="C28" s="266"/>
      <c r="D28" s="266"/>
      <c r="E28" s="266"/>
      <c r="F28" s="266"/>
      <c r="G28" s="266"/>
      <c r="H28" s="266"/>
      <c r="I28" s="266"/>
      <c r="J28" s="266"/>
      <c r="K28" s="266"/>
      <c r="L28" s="20">
        <v>0</v>
      </c>
      <c r="M28" s="1"/>
      <c r="N28" s="1"/>
      <c r="O28" s="1"/>
      <c r="P28" s="1"/>
      <c r="Q28" s="1"/>
      <c r="R28" s="1"/>
      <c r="S28" s="1"/>
      <c r="T28" s="1"/>
      <c r="U28" s="1"/>
      <c r="V28" s="1"/>
      <c r="W28" s="1"/>
      <c r="X28" s="1"/>
      <c r="Y28" s="1"/>
      <c r="Z28" s="1"/>
    </row>
    <row r="29" spans="2:27" ht="15" customHeight="1" x14ac:dyDescent="0.25">
      <c r="B29" s="266" t="s">
        <v>65</v>
      </c>
      <c r="C29" s="266"/>
      <c r="D29" s="266"/>
      <c r="E29" s="266"/>
      <c r="F29" s="266"/>
      <c r="G29" s="266"/>
      <c r="H29" s="266"/>
      <c r="I29" s="266"/>
      <c r="J29" s="266"/>
      <c r="K29" s="266"/>
      <c r="L29" s="20">
        <v>0</v>
      </c>
      <c r="M29" s="1"/>
      <c r="N29" s="1"/>
      <c r="O29" s="1"/>
      <c r="P29" s="1"/>
      <c r="Q29" s="1"/>
      <c r="R29" s="1"/>
      <c r="S29" s="1"/>
      <c r="T29" s="1"/>
      <c r="U29" s="1"/>
      <c r="V29" s="1"/>
      <c r="W29" s="1"/>
      <c r="X29" s="1"/>
      <c r="Y29" s="1"/>
      <c r="Z29" s="1"/>
    </row>
    <row r="30" spans="2:27" ht="15" customHeight="1" x14ac:dyDescent="0.25">
      <c r="B30" s="266" t="s">
        <v>66</v>
      </c>
      <c r="C30" s="266"/>
      <c r="D30" s="266"/>
      <c r="E30" s="266"/>
      <c r="F30" s="266"/>
      <c r="G30" s="266"/>
      <c r="H30" s="266"/>
      <c r="I30" s="266"/>
      <c r="J30" s="266"/>
      <c r="K30" s="266"/>
      <c r="L30" s="20">
        <v>0</v>
      </c>
      <c r="M30" s="1"/>
      <c r="N30" s="1"/>
      <c r="O30" s="1"/>
      <c r="P30" s="1"/>
      <c r="Q30" s="1"/>
      <c r="R30" s="1"/>
      <c r="S30" s="1"/>
      <c r="T30" s="1"/>
      <c r="U30" s="1"/>
      <c r="V30" s="1"/>
      <c r="W30" s="1"/>
      <c r="X30" s="1"/>
      <c r="Y30" s="1"/>
      <c r="Z30" s="1"/>
    </row>
    <row r="31" spans="2:27" ht="15" customHeight="1" x14ac:dyDescent="0.25">
      <c r="B31" s="272" t="s">
        <v>67</v>
      </c>
      <c r="C31" s="272"/>
      <c r="D31" s="272"/>
      <c r="E31" s="272"/>
      <c r="F31" s="272"/>
      <c r="G31" s="272"/>
      <c r="H31" s="272"/>
      <c r="I31" s="272"/>
      <c r="J31" s="272"/>
      <c r="K31" s="272"/>
      <c r="L31" s="14">
        <f>IFERROR(SUM(L26:L30),"")</f>
        <v>0</v>
      </c>
      <c r="M31" s="1"/>
      <c r="N31" s="1"/>
      <c r="O31" s="1"/>
      <c r="P31" s="1"/>
      <c r="Q31" s="1"/>
      <c r="R31" s="1"/>
      <c r="S31" s="1"/>
      <c r="T31" s="1"/>
      <c r="U31" s="1"/>
      <c r="V31" s="1"/>
      <c r="W31" s="1"/>
      <c r="X31" s="1"/>
      <c r="Y31" s="1"/>
      <c r="Z31" s="1"/>
    </row>
    <row r="32" spans="2:27" x14ac:dyDescent="0.25">
      <c r="B32" s="273"/>
      <c r="C32" s="273"/>
      <c r="D32" s="273"/>
      <c r="E32" s="273"/>
      <c r="F32" s="273"/>
      <c r="G32" s="273"/>
      <c r="H32" s="273"/>
      <c r="I32" s="273"/>
      <c r="J32" s="273"/>
      <c r="K32" s="273"/>
      <c r="L32" s="273"/>
      <c r="M32" s="1"/>
      <c r="N32" s="1"/>
      <c r="O32" s="1"/>
      <c r="P32" s="1"/>
      <c r="Q32" s="1"/>
      <c r="R32" s="1"/>
      <c r="S32" s="1"/>
      <c r="T32" s="1"/>
      <c r="U32" s="1"/>
      <c r="V32" s="1"/>
      <c r="W32" s="1"/>
      <c r="X32" s="1"/>
      <c r="Y32" s="1"/>
      <c r="Z32" s="1"/>
      <c r="AA32" s="1"/>
    </row>
    <row r="33" spans="2:27" ht="15" customHeight="1" x14ac:dyDescent="0.25">
      <c r="B33" s="272" t="s">
        <v>71</v>
      </c>
      <c r="C33" s="272"/>
      <c r="D33" s="272"/>
      <c r="E33" s="272"/>
      <c r="F33" s="272"/>
      <c r="G33" s="272"/>
      <c r="H33" s="272"/>
      <c r="I33" s="272"/>
      <c r="J33" s="272"/>
      <c r="K33" s="272"/>
      <c r="L33" s="38">
        <f>IFERROR(L22,"")</f>
        <v>0</v>
      </c>
      <c r="M33" s="1"/>
      <c r="N33" s="1"/>
      <c r="O33" s="1"/>
      <c r="P33" s="1"/>
      <c r="Q33" s="1"/>
      <c r="R33" s="1"/>
      <c r="S33" s="1"/>
      <c r="T33" s="1"/>
      <c r="U33" s="1"/>
      <c r="V33" s="1"/>
      <c r="W33" s="1"/>
      <c r="X33" s="1"/>
      <c r="Y33" s="1"/>
      <c r="Z33" s="1"/>
      <c r="AA33" s="1"/>
    </row>
    <row r="34" spans="2:27" x14ac:dyDescent="0.25">
      <c r="B34" s="1"/>
      <c r="C34" s="1"/>
      <c r="D34" s="1"/>
      <c r="E34" s="1"/>
      <c r="F34" s="1"/>
      <c r="G34" s="1"/>
      <c r="H34" s="1"/>
      <c r="I34" s="1"/>
      <c r="J34" s="1"/>
      <c r="K34" s="1"/>
      <c r="L34" s="1"/>
      <c r="M34" s="1"/>
      <c r="N34" s="1"/>
      <c r="O34" s="1"/>
      <c r="P34" s="1"/>
      <c r="Q34" s="1"/>
      <c r="R34" s="1"/>
      <c r="S34" s="1"/>
      <c r="T34" s="1"/>
      <c r="U34" s="1"/>
      <c r="V34" s="1"/>
      <c r="W34" s="1"/>
      <c r="X34" s="1"/>
      <c r="Y34" s="1"/>
      <c r="Z34" s="1"/>
      <c r="AA34" s="1"/>
    </row>
    <row r="35" spans="2:27" x14ac:dyDescent="0.25">
      <c r="B35" s="1"/>
      <c r="C35" s="1"/>
      <c r="D35" s="1"/>
      <c r="E35" s="1"/>
      <c r="F35" s="1"/>
      <c r="G35" s="1"/>
      <c r="H35" s="1"/>
      <c r="I35" s="1"/>
      <c r="J35" s="1"/>
      <c r="K35" s="1"/>
      <c r="L35" s="1"/>
      <c r="M35" s="1"/>
      <c r="N35" s="1"/>
      <c r="O35" s="1"/>
      <c r="P35" s="1"/>
      <c r="Q35" s="1"/>
      <c r="R35" s="1"/>
      <c r="S35" s="1"/>
      <c r="T35" s="1"/>
      <c r="U35" s="1"/>
      <c r="V35" s="1"/>
      <c r="W35" s="1"/>
      <c r="X35" s="1"/>
      <c r="Y35" s="1"/>
      <c r="Z35" s="1"/>
      <c r="AA35" s="1"/>
    </row>
    <row r="36" spans="2:27" x14ac:dyDescent="0.25">
      <c r="B36" s="1"/>
      <c r="C36" s="1"/>
      <c r="D36" s="1"/>
      <c r="E36" s="1"/>
      <c r="F36" s="1"/>
      <c r="G36" s="1"/>
      <c r="H36" s="1"/>
      <c r="I36" s="1"/>
      <c r="J36" s="1"/>
      <c r="K36" s="1"/>
      <c r="L36" s="1"/>
      <c r="M36" s="1"/>
      <c r="N36" s="1"/>
      <c r="O36" s="1"/>
      <c r="P36" s="1"/>
      <c r="Q36" s="1"/>
      <c r="R36" s="1"/>
      <c r="S36" s="1"/>
      <c r="T36" s="1"/>
      <c r="U36" s="1"/>
      <c r="V36" s="1"/>
      <c r="W36" s="1"/>
      <c r="X36" s="1"/>
      <c r="Y36" s="1"/>
      <c r="Z36" s="1"/>
      <c r="AA36" s="1"/>
    </row>
    <row r="37" spans="2:27" x14ac:dyDescent="0.25">
      <c r="B37" s="1"/>
      <c r="C37" s="1"/>
      <c r="D37" s="1"/>
      <c r="E37" s="1"/>
      <c r="F37" s="1"/>
      <c r="G37" s="1"/>
      <c r="H37" s="1"/>
      <c r="I37" s="1"/>
      <c r="J37" s="1"/>
      <c r="K37" s="1"/>
      <c r="L37" s="1"/>
      <c r="M37" s="1"/>
      <c r="N37" s="1"/>
      <c r="O37" s="1"/>
      <c r="P37" s="1"/>
      <c r="Q37" s="1"/>
      <c r="R37" s="1"/>
      <c r="S37" s="1"/>
      <c r="T37" s="1"/>
      <c r="U37" s="1"/>
      <c r="V37" s="1"/>
      <c r="W37" s="1"/>
      <c r="X37" s="1"/>
      <c r="Y37" s="1"/>
      <c r="Z37" s="1"/>
      <c r="AA37" s="1"/>
    </row>
    <row r="38" spans="2:27" x14ac:dyDescent="0.25">
      <c r="B38" s="1"/>
      <c r="C38" s="1"/>
      <c r="D38" s="1"/>
      <c r="E38" s="1"/>
      <c r="F38" s="1"/>
      <c r="G38" s="1"/>
      <c r="H38" s="1"/>
      <c r="I38" s="1"/>
      <c r="J38" s="1"/>
      <c r="K38" s="1"/>
      <c r="L38" s="1"/>
      <c r="M38" s="1"/>
      <c r="N38" s="1"/>
      <c r="O38" s="1"/>
      <c r="P38" s="1"/>
      <c r="Q38" s="1"/>
      <c r="R38" s="1"/>
      <c r="S38" s="1"/>
      <c r="T38" s="1"/>
      <c r="U38" s="1"/>
      <c r="V38" s="1"/>
      <c r="W38" s="1"/>
      <c r="X38" s="1"/>
      <c r="Y38" s="1"/>
      <c r="Z38" s="1"/>
      <c r="AA38" s="1"/>
    </row>
    <row r="39" spans="2:27" x14ac:dyDescent="0.25">
      <c r="B39" s="1"/>
      <c r="C39" s="1"/>
      <c r="D39" s="1"/>
      <c r="E39" s="1"/>
      <c r="F39" s="1"/>
      <c r="G39" s="1"/>
      <c r="H39" s="1"/>
      <c r="I39" s="1"/>
      <c r="J39" s="1"/>
      <c r="K39" s="1"/>
      <c r="L39" s="1"/>
      <c r="M39" s="1"/>
      <c r="N39" s="1"/>
      <c r="O39" s="1"/>
      <c r="P39" s="1"/>
      <c r="Q39" s="1"/>
      <c r="R39" s="1"/>
      <c r="S39" s="1"/>
      <c r="T39" s="1"/>
      <c r="U39" s="1"/>
      <c r="V39" s="1"/>
      <c r="W39" s="1"/>
      <c r="X39" s="1"/>
      <c r="Y39" s="1"/>
      <c r="Z39" s="1"/>
      <c r="AA39" s="1"/>
    </row>
    <row r="40" spans="2:27" x14ac:dyDescent="0.25">
      <c r="B40" s="1"/>
      <c r="C40" s="1"/>
      <c r="D40" s="1"/>
      <c r="E40" s="1"/>
      <c r="F40" s="1"/>
      <c r="G40" s="1"/>
      <c r="H40" s="1"/>
      <c r="I40" s="1"/>
      <c r="J40" s="1"/>
      <c r="K40" s="1"/>
      <c r="L40" s="1"/>
      <c r="M40" s="1"/>
      <c r="N40" s="1"/>
      <c r="O40" s="1"/>
      <c r="P40" s="1"/>
      <c r="Q40" s="1"/>
      <c r="R40" s="1"/>
      <c r="S40" s="1"/>
      <c r="T40" s="1"/>
      <c r="U40" s="1"/>
      <c r="V40" s="1"/>
      <c r="W40" s="1"/>
      <c r="X40" s="1"/>
      <c r="Y40" s="1"/>
      <c r="Z40" s="1"/>
      <c r="AA40" s="1"/>
    </row>
    <row r="41" spans="2:27" x14ac:dyDescent="0.25">
      <c r="B41" s="1"/>
      <c r="C41" s="1"/>
      <c r="D41" s="1"/>
      <c r="E41" s="1"/>
      <c r="F41" s="1"/>
      <c r="G41" s="1"/>
      <c r="H41" s="1"/>
      <c r="I41" s="1"/>
      <c r="J41" s="1"/>
      <c r="K41" s="1"/>
      <c r="L41" s="1"/>
      <c r="M41" s="1"/>
      <c r="N41" s="1"/>
      <c r="O41" s="1"/>
      <c r="P41" s="1"/>
      <c r="Q41" s="1"/>
      <c r="R41" s="1"/>
      <c r="S41" s="1"/>
      <c r="T41" s="1"/>
      <c r="U41" s="1"/>
      <c r="V41" s="1"/>
      <c r="W41" s="1"/>
      <c r="X41" s="1"/>
      <c r="Y41" s="1"/>
      <c r="Z41" s="1"/>
      <c r="AA41" s="1"/>
    </row>
    <row r="42" spans="2:27" x14ac:dyDescent="0.25">
      <c r="B42" s="1"/>
      <c r="C42" s="1"/>
      <c r="D42" s="1"/>
      <c r="E42" s="1"/>
      <c r="F42" s="1"/>
      <c r="G42" s="1"/>
      <c r="H42" s="1"/>
      <c r="I42" s="1"/>
      <c r="J42" s="1"/>
      <c r="K42" s="1"/>
      <c r="L42" s="1"/>
      <c r="M42" s="1"/>
      <c r="N42" s="1"/>
      <c r="O42" s="1"/>
      <c r="P42" s="1"/>
      <c r="Q42" s="1"/>
      <c r="R42" s="1"/>
      <c r="S42" s="1"/>
      <c r="T42" s="1"/>
      <c r="U42" s="1"/>
      <c r="V42" s="1"/>
      <c r="W42" s="1"/>
      <c r="X42" s="1"/>
      <c r="Y42" s="1"/>
      <c r="Z42" s="1"/>
      <c r="AA42" s="1"/>
    </row>
    <row r="43" spans="2:27" x14ac:dyDescent="0.25">
      <c r="B43" s="1"/>
      <c r="C43" s="1"/>
      <c r="D43" s="1"/>
      <c r="E43" s="1"/>
      <c r="F43" s="1"/>
      <c r="G43" s="1"/>
      <c r="H43" s="1"/>
      <c r="I43" s="1"/>
      <c r="J43" s="1"/>
      <c r="K43" s="1"/>
      <c r="L43" s="1"/>
      <c r="M43" s="1"/>
      <c r="N43" s="1"/>
      <c r="O43" s="1"/>
      <c r="P43" s="1"/>
      <c r="Q43" s="1"/>
      <c r="R43" s="1"/>
      <c r="S43" s="1"/>
      <c r="T43" s="1"/>
      <c r="U43" s="1"/>
      <c r="V43" s="1"/>
      <c r="W43" s="1"/>
      <c r="X43" s="1"/>
      <c r="Y43" s="1"/>
      <c r="Z43" s="1"/>
      <c r="AA43" s="1"/>
    </row>
    <row r="44" spans="2:27" x14ac:dyDescent="0.25">
      <c r="B44" s="1"/>
      <c r="C44" s="1"/>
      <c r="D44" s="1"/>
      <c r="E44" s="1"/>
      <c r="F44" s="1"/>
      <c r="G44" s="1"/>
      <c r="H44" s="1"/>
      <c r="I44" s="1"/>
      <c r="J44" s="1"/>
      <c r="K44" s="1"/>
      <c r="L44" s="1"/>
      <c r="M44" s="1"/>
      <c r="N44" s="1"/>
      <c r="O44" s="1"/>
      <c r="P44" s="1"/>
      <c r="Q44" s="1"/>
      <c r="R44" s="1"/>
      <c r="S44" s="1"/>
      <c r="T44" s="1"/>
      <c r="U44" s="1"/>
      <c r="V44" s="1"/>
      <c r="W44" s="1"/>
      <c r="X44" s="1"/>
      <c r="Y44" s="1"/>
      <c r="Z44" s="1"/>
      <c r="AA44" s="1"/>
    </row>
    <row r="45" spans="2:27" x14ac:dyDescent="0.25">
      <c r="B45" s="1"/>
      <c r="C45" s="1"/>
      <c r="D45" s="1"/>
      <c r="E45" s="1"/>
      <c r="F45" s="1"/>
      <c r="G45" s="1"/>
      <c r="H45" s="1"/>
      <c r="I45" s="1"/>
      <c r="J45" s="1"/>
      <c r="K45" s="1"/>
      <c r="L45" s="1"/>
      <c r="M45" s="1"/>
      <c r="N45" s="1"/>
      <c r="O45" s="1"/>
      <c r="P45" s="1"/>
      <c r="Q45" s="1"/>
      <c r="R45" s="1"/>
      <c r="S45" s="1"/>
      <c r="T45" s="1"/>
      <c r="U45" s="1"/>
      <c r="V45" s="1"/>
      <c r="W45" s="1"/>
      <c r="X45" s="1"/>
      <c r="Y45" s="1"/>
      <c r="Z45" s="1"/>
      <c r="AA45" s="1"/>
    </row>
    <row r="46" spans="2:27" x14ac:dyDescent="0.25">
      <c r="B46" s="1"/>
      <c r="C46" s="1"/>
      <c r="D46" s="1"/>
      <c r="E46" s="1"/>
      <c r="F46" s="1"/>
      <c r="G46" s="1"/>
      <c r="H46" s="1"/>
      <c r="I46" s="1"/>
      <c r="J46" s="1"/>
      <c r="K46" s="1"/>
      <c r="L46" s="1"/>
      <c r="M46" s="1"/>
      <c r="N46" s="1"/>
      <c r="O46" s="1"/>
      <c r="P46" s="1"/>
      <c r="Q46" s="1"/>
      <c r="R46" s="1"/>
      <c r="S46" s="1"/>
      <c r="T46" s="1"/>
      <c r="U46" s="1"/>
      <c r="V46" s="1"/>
      <c r="W46" s="1"/>
      <c r="X46" s="1"/>
      <c r="Y46" s="1"/>
      <c r="Z46" s="1"/>
      <c r="AA46" s="1"/>
    </row>
    <row r="47" spans="2:27" x14ac:dyDescent="0.25">
      <c r="B47" s="1"/>
      <c r="C47" s="1"/>
      <c r="D47" s="1"/>
      <c r="E47" s="1"/>
      <c r="F47" s="1"/>
      <c r="G47" s="1"/>
      <c r="H47" s="1"/>
      <c r="I47" s="1"/>
      <c r="J47" s="1"/>
      <c r="K47" s="1"/>
      <c r="L47" s="1"/>
      <c r="M47" s="1"/>
      <c r="N47" s="1"/>
      <c r="O47" s="1"/>
      <c r="P47" s="1"/>
      <c r="Q47" s="1"/>
      <c r="R47" s="1"/>
      <c r="S47" s="1"/>
      <c r="T47" s="1"/>
      <c r="U47" s="1"/>
      <c r="V47" s="1"/>
      <c r="W47" s="1"/>
      <c r="X47" s="1"/>
      <c r="Y47" s="1"/>
      <c r="Z47" s="1"/>
      <c r="AA47" s="1"/>
    </row>
    <row r="48" spans="2:27" x14ac:dyDescent="0.25">
      <c r="B48" s="1"/>
      <c r="C48" s="1"/>
      <c r="D48" s="1"/>
      <c r="E48" s="1"/>
      <c r="F48" s="1"/>
      <c r="G48" s="1"/>
      <c r="H48" s="1"/>
      <c r="I48" s="1"/>
      <c r="J48" s="1"/>
      <c r="K48" s="1"/>
      <c r="L48" s="1"/>
      <c r="M48" s="1"/>
      <c r="N48" s="1"/>
      <c r="O48" s="1"/>
      <c r="P48" s="1"/>
      <c r="Q48" s="1"/>
      <c r="R48" s="1"/>
      <c r="S48" s="1"/>
      <c r="T48" s="1"/>
      <c r="U48" s="1"/>
      <c r="V48" s="1"/>
      <c r="W48" s="1"/>
      <c r="X48" s="1"/>
      <c r="Y48" s="1"/>
      <c r="Z48" s="1"/>
      <c r="AA48" s="1"/>
    </row>
    <row r="49" spans="2:27" x14ac:dyDescent="0.25">
      <c r="B49" s="1"/>
      <c r="C49" s="1"/>
      <c r="D49" s="1"/>
      <c r="E49" s="1"/>
      <c r="F49" s="1"/>
      <c r="G49" s="1"/>
      <c r="H49" s="1"/>
      <c r="I49" s="1"/>
      <c r="J49" s="1"/>
      <c r="K49" s="1"/>
      <c r="L49" s="1"/>
      <c r="M49" s="1"/>
      <c r="N49" s="1"/>
      <c r="O49" s="1"/>
      <c r="P49" s="1"/>
      <c r="Q49" s="1"/>
      <c r="R49" s="1"/>
      <c r="S49" s="1"/>
      <c r="T49" s="1"/>
      <c r="U49" s="1"/>
      <c r="V49" s="1"/>
      <c r="W49" s="1"/>
      <c r="X49" s="1"/>
      <c r="Y49" s="1"/>
      <c r="Z49" s="1"/>
      <c r="AA49" s="1"/>
    </row>
    <row r="50" spans="2:27" x14ac:dyDescent="0.25">
      <c r="B50" s="1"/>
      <c r="C50" s="1"/>
      <c r="D50" s="1"/>
      <c r="E50" s="1"/>
      <c r="F50" s="1"/>
      <c r="G50" s="1"/>
      <c r="H50" s="1"/>
      <c r="I50" s="1"/>
      <c r="J50" s="1"/>
      <c r="K50" s="1"/>
      <c r="L50" s="1"/>
      <c r="M50" s="1"/>
      <c r="N50" s="1"/>
      <c r="O50" s="1"/>
      <c r="P50" s="1"/>
      <c r="Q50" s="1"/>
      <c r="R50" s="1"/>
      <c r="S50" s="1"/>
      <c r="T50" s="1"/>
      <c r="U50" s="1"/>
      <c r="V50" s="1"/>
      <c r="W50" s="1"/>
      <c r="X50" s="1"/>
      <c r="Y50" s="1"/>
      <c r="Z50" s="1"/>
      <c r="AA50" s="1"/>
    </row>
    <row r="51" spans="2:27" x14ac:dyDescent="0.25">
      <c r="B51" s="1"/>
      <c r="C51" s="1"/>
      <c r="D51" s="1"/>
      <c r="E51" s="1"/>
      <c r="F51" s="1"/>
      <c r="G51" s="1"/>
      <c r="H51" s="1"/>
      <c r="I51" s="1"/>
      <c r="J51" s="1"/>
      <c r="K51" s="1"/>
      <c r="L51" s="1"/>
      <c r="M51" s="1"/>
      <c r="N51" s="1"/>
      <c r="O51" s="1"/>
      <c r="P51" s="1"/>
      <c r="Q51" s="1"/>
      <c r="R51" s="1"/>
      <c r="S51" s="1"/>
      <c r="T51" s="1"/>
      <c r="U51" s="1"/>
      <c r="V51" s="1"/>
      <c r="W51" s="1"/>
      <c r="X51" s="1"/>
      <c r="Y51" s="1"/>
      <c r="Z51" s="1"/>
      <c r="AA51" s="1"/>
    </row>
    <row r="52" spans="2:27" x14ac:dyDescent="0.25">
      <c r="B52" s="1"/>
      <c r="C52" s="1"/>
      <c r="D52" s="1"/>
      <c r="E52" s="1"/>
      <c r="F52" s="1"/>
      <c r="G52" s="1"/>
      <c r="H52" s="1"/>
      <c r="I52" s="1"/>
      <c r="J52" s="1"/>
      <c r="K52" s="1"/>
      <c r="L52" s="1"/>
      <c r="M52" s="1"/>
      <c r="N52" s="1"/>
      <c r="O52" s="1"/>
      <c r="P52" s="1"/>
      <c r="Q52" s="1"/>
      <c r="R52" s="1"/>
      <c r="S52" s="1"/>
      <c r="T52" s="1"/>
      <c r="U52" s="1"/>
      <c r="V52" s="1"/>
      <c r="W52" s="1"/>
      <c r="X52" s="1"/>
      <c r="Y52" s="1"/>
      <c r="Z52" s="1"/>
      <c r="AA52" s="1"/>
    </row>
    <row r="53" spans="2:27" x14ac:dyDescent="0.25">
      <c r="B53" s="1"/>
      <c r="C53" s="1"/>
      <c r="D53" s="1"/>
      <c r="E53" s="1"/>
      <c r="F53" s="1"/>
      <c r="G53" s="1"/>
      <c r="H53" s="1"/>
      <c r="I53" s="1"/>
      <c r="J53" s="1"/>
      <c r="K53" s="1"/>
      <c r="L53" s="1"/>
      <c r="M53" s="1"/>
      <c r="N53" s="1"/>
      <c r="O53" s="1"/>
      <c r="P53" s="1"/>
      <c r="Q53" s="1"/>
      <c r="R53" s="1"/>
      <c r="S53" s="1"/>
      <c r="T53" s="1"/>
      <c r="U53" s="1"/>
      <c r="V53" s="1"/>
      <c r="W53" s="1"/>
      <c r="X53" s="1"/>
      <c r="Y53" s="1"/>
      <c r="Z53" s="1"/>
      <c r="AA53" s="1"/>
    </row>
    <row r="54" spans="2:27" x14ac:dyDescent="0.25">
      <c r="B54" s="1"/>
      <c r="C54" s="1"/>
      <c r="D54" s="1"/>
      <c r="E54" s="1"/>
      <c r="F54" s="1"/>
      <c r="G54" s="1"/>
      <c r="H54" s="1"/>
      <c r="I54" s="1"/>
      <c r="J54" s="1"/>
      <c r="K54" s="1"/>
      <c r="L54" s="1"/>
      <c r="M54" s="1"/>
      <c r="N54" s="1"/>
      <c r="O54" s="1"/>
      <c r="P54" s="1"/>
      <c r="Q54" s="1"/>
      <c r="R54" s="1"/>
      <c r="S54" s="1"/>
      <c r="T54" s="1"/>
      <c r="U54" s="1"/>
      <c r="V54" s="1"/>
      <c r="W54" s="1"/>
      <c r="X54" s="1"/>
      <c r="Y54" s="1"/>
      <c r="Z54" s="1"/>
      <c r="AA54" s="1"/>
    </row>
    <row r="55" spans="2:27" x14ac:dyDescent="0.25">
      <c r="B55" s="1"/>
      <c r="C55" s="1"/>
      <c r="D55" s="1"/>
      <c r="E55" s="1"/>
      <c r="F55" s="1"/>
      <c r="G55" s="1"/>
      <c r="H55" s="1"/>
      <c r="I55" s="1"/>
      <c r="J55" s="1"/>
      <c r="K55" s="1"/>
      <c r="L55" s="1"/>
      <c r="M55" s="1"/>
      <c r="N55" s="1"/>
      <c r="O55" s="1"/>
      <c r="P55" s="1"/>
      <c r="Q55" s="1"/>
      <c r="R55" s="1"/>
      <c r="S55" s="1"/>
      <c r="T55" s="1"/>
      <c r="U55" s="1"/>
      <c r="V55" s="1"/>
      <c r="W55" s="1"/>
      <c r="X55" s="1"/>
      <c r="Y55" s="1"/>
      <c r="Z55" s="1"/>
      <c r="AA55" s="1"/>
    </row>
    <row r="56" spans="2:27" x14ac:dyDescent="0.25">
      <c r="B56" s="1"/>
      <c r="C56" s="1"/>
      <c r="D56" s="1"/>
      <c r="E56" s="1"/>
      <c r="F56" s="1"/>
      <c r="G56" s="1"/>
      <c r="H56" s="1"/>
      <c r="I56" s="1"/>
      <c r="J56" s="1"/>
      <c r="K56" s="1"/>
      <c r="L56" s="1"/>
      <c r="M56" s="1"/>
      <c r="N56" s="1"/>
      <c r="O56" s="1"/>
      <c r="P56" s="1"/>
      <c r="Q56" s="1"/>
      <c r="R56" s="1"/>
      <c r="S56" s="1"/>
      <c r="T56" s="1"/>
      <c r="U56" s="1"/>
      <c r="V56" s="1"/>
      <c r="W56" s="1"/>
      <c r="X56" s="1"/>
      <c r="Y56" s="1"/>
      <c r="Z56" s="1"/>
      <c r="AA56" s="1"/>
    </row>
    <row r="57" spans="2:27" x14ac:dyDescent="0.25">
      <c r="B57" s="1"/>
      <c r="C57" s="1"/>
      <c r="D57" s="1"/>
      <c r="E57" s="1"/>
      <c r="F57" s="1"/>
      <c r="G57" s="1"/>
      <c r="H57" s="1"/>
      <c r="I57" s="1"/>
      <c r="J57" s="1"/>
      <c r="K57" s="1"/>
      <c r="L57" s="1"/>
      <c r="M57" s="1"/>
      <c r="N57" s="1"/>
      <c r="O57" s="1"/>
      <c r="P57" s="1"/>
      <c r="Q57" s="1"/>
      <c r="R57" s="1"/>
      <c r="S57" s="1"/>
      <c r="T57" s="1"/>
      <c r="U57" s="1"/>
      <c r="V57" s="1"/>
      <c r="W57" s="1"/>
      <c r="X57" s="1"/>
      <c r="Y57" s="1"/>
      <c r="Z57" s="1"/>
      <c r="AA57" s="1"/>
    </row>
    <row r="58" spans="2:27" x14ac:dyDescent="0.25">
      <c r="B58" s="1"/>
      <c r="C58" s="1"/>
      <c r="D58" s="1"/>
      <c r="E58" s="1"/>
      <c r="F58" s="1"/>
      <c r="G58" s="1"/>
      <c r="H58" s="1"/>
      <c r="I58" s="1"/>
      <c r="J58" s="1"/>
      <c r="K58" s="1"/>
      <c r="L58" s="1"/>
      <c r="M58" s="1"/>
      <c r="N58" s="1"/>
      <c r="O58" s="1"/>
      <c r="P58" s="1"/>
      <c r="Q58" s="1"/>
      <c r="R58" s="1"/>
      <c r="S58" s="1"/>
      <c r="T58" s="1"/>
      <c r="U58" s="1"/>
      <c r="V58" s="1"/>
      <c r="W58" s="1"/>
      <c r="X58" s="1"/>
      <c r="Y58" s="1"/>
      <c r="Z58" s="1"/>
      <c r="AA58" s="1"/>
    </row>
    <row r="59" spans="2:27" x14ac:dyDescent="0.25">
      <c r="B59" s="1"/>
      <c r="C59" s="1"/>
      <c r="D59" s="1"/>
      <c r="E59" s="1"/>
      <c r="F59" s="1"/>
      <c r="G59" s="1"/>
      <c r="H59" s="1"/>
      <c r="I59" s="1"/>
      <c r="J59" s="1"/>
      <c r="K59" s="1"/>
      <c r="L59" s="1"/>
      <c r="M59" s="1"/>
      <c r="N59" s="1"/>
      <c r="O59" s="1"/>
      <c r="P59" s="1"/>
      <c r="Q59" s="1"/>
      <c r="R59" s="1"/>
      <c r="S59" s="1"/>
      <c r="T59" s="1"/>
      <c r="U59" s="1"/>
      <c r="V59" s="1"/>
      <c r="W59" s="1"/>
      <c r="X59" s="1"/>
      <c r="Y59" s="1"/>
      <c r="Z59" s="1"/>
      <c r="AA59" s="1"/>
    </row>
    <row r="60" spans="2:27" x14ac:dyDescent="0.25">
      <c r="B60" s="1"/>
      <c r="C60" s="1"/>
      <c r="D60" s="1"/>
      <c r="E60" s="1"/>
      <c r="F60" s="1"/>
      <c r="G60" s="1"/>
      <c r="H60" s="1"/>
      <c r="I60" s="1"/>
      <c r="J60" s="1"/>
      <c r="K60" s="1"/>
      <c r="L60" s="1"/>
      <c r="M60" s="1"/>
      <c r="N60" s="1"/>
      <c r="O60" s="1"/>
      <c r="P60" s="1"/>
      <c r="Q60" s="1"/>
      <c r="R60" s="1"/>
      <c r="S60" s="1"/>
      <c r="T60" s="1"/>
      <c r="U60" s="1"/>
      <c r="V60" s="1"/>
      <c r="W60" s="1"/>
      <c r="X60" s="1"/>
      <c r="Y60" s="1"/>
      <c r="Z60" s="1"/>
      <c r="AA60" s="1"/>
    </row>
    <row r="61" spans="2:27" x14ac:dyDescent="0.25">
      <c r="B61" s="1"/>
      <c r="C61" s="1"/>
      <c r="D61" s="1"/>
      <c r="E61" s="1"/>
      <c r="F61" s="1"/>
      <c r="G61" s="1"/>
      <c r="H61" s="1"/>
      <c r="I61" s="1"/>
      <c r="J61" s="1"/>
      <c r="K61" s="1"/>
      <c r="L61" s="1"/>
      <c r="M61" s="1"/>
      <c r="N61" s="1"/>
      <c r="O61" s="1"/>
      <c r="P61" s="1"/>
      <c r="Q61" s="1"/>
      <c r="R61" s="1"/>
      <c r="S61" s="1"/>
      <c r="T61" s="1"/>
      <c r="U61" s="1"/>
      <c r="V61" s="1"/>
      <c r="W61" s="1"/>
      <c r="X61" s="1"/>
      <c r="Y61" s="1"/>
      <c r="Z61" s="1"/>
      <c r="AA61" s="1"/>
    </row>
    <row r="62" spans="2:27" x14ac:dyDescent="0.25">
      <c r="B62" s="1"/>
      <c r="C62" s="1"/>
      <c r="D62" s="1"/>
      <c r="E62" s="1"/>
      <c r="F62" s="1"/>
      <c r="G62" s="1"/>
      <c r="H62" s="1"/>
      <c r="I62" s="1"/>
      <c r="J62" s="1"/>
      <c r="K62" s="1"/>
      <c r="L62" s="1"/>
      <c r="M62" s="1"/>
      <c r="N62" s="1"/>
      <c r="O62" s="1"/>
      <c r="P62" s="1"/>
      <c r="Q62" s="1"/>
      <c r="R62" s="1"/>
      <c r="S62" s="1"/>
      <c r="T62" s="1"/>
      <c r="U62" s="1"/>
      <c r="V62" s="1"/>
      <c r="W62" s="1"/>
      <c r="X62" s="1"/>
      <c r="Y62" s="1"/>
      <c r="Z62" s="1"/>
      <c r="AA62" s="1"/>
    </row>
    <row r="63" spans="2:27" x14ac:dyDescent="0.25">
      <c r="B63" s="1"/>
      <c r="C63" s="1"/>
      <c r="D63" s="1"/>
      <c r="E63" s="1"/>
      <c r="F63" s="1"/>
      <c r="G63" s="1"/>
      <c r="H63" s="1"/>
      <c r="I63" s="1"/>
      <c r="J63" s="1"/>
      <c r="K63" s="1"/>
      <c r="L63" s="1"/>
      <c r="M63" s="1"/>
      <c r="N63" s="1"/>
      <c r="O63" s="1"/>
      <c r="P63" s="1"/>
      <c r="Q63" s="1"/>
      <c r="R63" s="1"/>
      <c r="S63" s="1"/>
      <c r="T63" s="1"/>
      <c r="U63" s="1"/>
      <c r="V63" s="1"/>
      <c r="W63" s="1"/>
      <c r="X63" s="1"/>
      <c r="Y63" s="1"/>
      <c r="Z63" s="1"/>
      <c r="AA63" s="1"/>
    </row>
    <row r="64" spans="2:27" x14ac:dyDescent="0.25">
      <c r="B64" s="1"/>
      <c r="C64" s="1"/>
      <c r="D64" s="1"/>
      <c r="E64" s="1"/>
      <c r="F64" s="1"/>
      <c r="G64" s="1"/>
      <c r="H64" s="1"/>
      <c r="I64" s="1"/>
      <c r="J64" s="1"/>
      <c r="K64" s="1"/>
      <c r="L64" s="1"/>
      <c r="M64" s="1"/>
      <c r="N64" s="1"/>
      <c r="O64" s="1"/>
      <c r="P64" s="1"/>
      <c r="Q64" s="1"/>
      <c r="R64" s="1"/>
      <c r="S64" s="1"/>
      <c r="T64" s="1"/>
      <c r="U64" s="1"/>
      <c r="V64" s="1"/>
      <c r="W64" s="1"/>
      <c r="X64" s="1"/>
      <c r="Y64" s="1"/>
      <c r="Z64" s="1"/>
      <c r="AA64" s="1"/>
    </row>
    <row r="65" spans="2:27" x14ac:dyDescent="0.25">
      <c r="B65" s="1"/>
      <c r="C65" s="1"/>
      <c r="D65" s="1"/>
      <c r="E65" s="1"/>
      <c r="F65" s="1"/>
      <c r="G65" s="1"/>
      <c r="H65" s="1"/>
      <c r="I65" s="1"/>
      <c r="J65" s="1"/>
      <c r="K65" s="1"/>
      <c r="L65" s="1"/>
      <c r="M65" s="1"/>
      <c r="N65" s="1"/>
      <c r="O65" s="1"/>
      <c r="P65" s="1"/>
      <c r="Q65" s="1"/>
      <c r="R65" s="1"/>
      <c r="S65" s="1"/>
      <c r="T65" s="1"/>
      <c r="U65" s="1"/>
      <c r="V65" s="1"/>
      <c r="W65" s="1"/>
      <c r="X65" s="1"/>
      <c r="Y65" s="1"/>
      <c r="Z65" s="1"/>
      <c r="AA65" s="1"/>
    </row>
    <row r="66" spans="2:27" x14ac:dyDescent="0.25">
      <c r="B66" s="1"/>
      <c r="C66" s="1"/>
      <c r="D66" s="1"/>
      <c r="E66" s="1"/>
      <c r="F66" s="1"/>
      <c r="G66" s="1"/>
      <c r="H66" s="1"/>
      <c r="I66" s="1"/>
      <c r="J66" s="1"/>
      <c r="K66" s="1"/>
      <c r="L66" s="1"/>
      <c r="M66" s="1"/>
      <c r="N66" s="1"/>
      <c r="O66" s="1"/>
      <c r="P66" s="1"/>
      <c r="Q66" s="1"/>
      <c r="R66" s="1"/>
      <c r="S66" s="1"/>
      <c r="T66" s="1"/>
      <c r="U66" s="1"/>
      <c r="V66" s="1"/>
      <c r="W66" s="1"/>
      <c r="X66" s="1"/>
      <c r="Y66" s="1"/>
      <c r="Z66" s="1"/>
      <c r="AA66" s="1"/>
    </row>
    <row r="67" spans="2:27" x14ac:dyDescent="0.25">
      <c r="B67" s="1"/>
      <c r="C67" s="1"/>
      <c r="D67" s="1"/>
      <c r="E67" s="1"/>
      <c r="F67" s="1"/>
      <c r="G67" s="1"/>
      <c r="H67" s="1"/>
      <c r="I67" s="1"/>
      <c r="J67" s="1"/>
      <c r="K67" s="1"/>
      <c r="L67" s="1"/>
      <c r="M67" s="1"/>
      <c r="N67" s="1"/>
      <c r="O67" s="1"/>
      <c r="P67" s="1"/>
      <c r="Q67" s="1"/>
      <c r="R67" s="1"/>
      <c r="S67" s="1"/>
      <c r="T67" s="1"/>
      <c r="U67" s="1"/>
      <c r="V67" s="1"/>
      <c r="W67" s="1"/>
      <c r="X67" s="1"/>
      <c r="Y67" s="1"/>
      <c r="Z67" s="1"/>
      <c r="AA67" s="1"/>
    </row>
    <row r="68" spans="2:27" x14ac:dyDescent="0.25">
      <c r="B68" s="1"/>
      <c r="C68" s="1"/>
      <c r="D68" s="1"/>
      <c r="E68" s="1"/>
      <c r="F68" s="1"/>
      <c r="G68" s="1"/>
      <c r="H68" s="1"/>
      <c r="I68" s="1"/>
      <c r="J68" s="1"/>
      <c r="K68" s="1"/>
      <c r="L68" s="1"/>
      <c r="M68" s="1"/>
      <c r="N68" s="1"/>
      <c r="O68" s="1"/>
      <c r="P68" s="1"/>
      <c r="Q68" s="1"/>
      <c r="R68" s="1"/>
      <c r="S68" s="1"/>
      <c r="T68" s="1"/>
      <c r="U68" s="1"/>
      <c r="V68" s="1"/>
      <c r="W68" s="1"/>
      <c r="X68" s="1"/>
      <c r="Y68" s="1"/>
      <c r="Z68" s="1"/>
      <c r="AA68" s="1"/>
    </row>
    <row r="69" spans="2:27" x14ac:dyDescent="0.25">
      <c r="B69" s="1"/>
      <c r="C69" s="1"/>
      <c r="D69" s="1"/>
      <c r="E69" s="1"/>
      <c r="F69" s="1"/>
      <c r="G69" s="1"/>
      <c r="H69" s="1"/>
      <c r="I69" s="1"/>
      <c r="J69" s="1"/>
      <c r="K69" s="1"/>
      <c r="L69" s="1"/>
      <c r="M69" s="1"/>
      <c r="N69" s="1"/>
      <c r="O69" s="1"/>
      <c r="P69" s="1"/>
      <c r="Q69" s="1"/>
      <c r="R69" s="1"/>
      <c r="S69" s="1"/>
      <c r="T69" s="1"/>
      <c r="U69" s="1"/>
      <c r="V69" s="1"/>
      <c r="W69" s="1"/>
      <c r="X69" s="1"/>
      <c r="Y69" s="1"/>
      <c r="Z69" s="1"/>
      <c r="AA69" s="1"/>
    </row>
    <row r="70" spans="2:27" x14ac:dyDescent="0.25">
      <c r="B70" s="1"/>
      <c r="C70" s="1"/>
      <c r="D70" s="1"/>
      <c r="E70" s="1"/>
      <c r="F70" s="1"/>
      <c r="G70" s="1"/>
      <c r="H70" s="1"/>
      <c r="I70" s="1"/>
      <c r="J70" s="1"/>
      <c r="K70" s="1"/>
      <c r="L70" s="1"/>
      <c r="M70" s="1"/>
      <c r="N70" s="1"/>
      <c r="O70" s="1"/>
      <c r="P70" s="1"/>
      <c r="Q70" s="1"/>
      <c r="R70" s="1"/>
      <c r="S70" s="1"/>
      <c r="T70" s="1"/>
      <c r="U70" s="1"/>
      <c r="V70" s="1"/>
      <c r="W70" s="1"/>
      <c r="X70" s="1"/>
      <c r="Y70" s="1"/>
      <c r="Z70" s="1"/>
      <c r="AA70" s="1"/>
    </row>
    <row r="71" spans="2:27" x14ac:dyDescent="0.25">
      <c r="B71" s="1"/>
      <c r="C71" s="1"/>
      <c r="D71" s="1"/>
      <c r="E71" s="1"/>
      <c r="F71" s="1"/>
      <c r="G71" s="1"/>
      <c r="H71" s="1"/>
      <c r="I71" s="1"/>
      <c r="J71" s="1"/>
      <c r="K71" s="1"/>
      <c r="L71" s="1"/>
      <c r="M71" s="1"/>
      <c r="N71" s="1"/>
      <c r="O71" s="1"/>
      <c r="P71" s="1"/>
      <c r="Q71" s="1"/>
      <c r="R71" s="1"/>
      <c r="S71" s="1"/>
      <c r="T71" s="1"/>
      <c r="U71" s="1"/>
      <c r="V71" s="1"/>
      <c r="W71" s="1"/>
      <c r="X71" s="1"/>
      <c r="Y71" s="1"/>
      <c r="Z71" s="1"/>
      <c r="AA71" s="1"/>
    </row>
    <row r="72" spans="2:27" x14ac:dyDescent="0.25">
      <c r="B72" s="1"/>
      <c r="C72" s="1"/>
      <c r="D72" s="1"/>
      <c r="E72" s="1"/>
      <c r="F72" s="1"/>
      <c r="G72" s="1"/>
      <c r="H72" s="1"/>
      <c r="I72" s="1"/>
      <c r="J72" s="1"/>
      <c r="K72" s="1"/>
      <c r="L72" s="1"/>
      <c r="M72" s="1"/>
      <c r="N72" s="1"/>
      <c r="O72" s="1"/>
      <c r="P72" s="1"/>
      <c r="Q72" s="1"/>
      <c r="R72" s="1"/>
      <c r="S72" s="1"/>
      <c r="T72" s="1"/>
      <c r="U72" s="1"/>
      <c r="V72" s="1"/>
      <c r="W72" s="1"/>
      <c r="X72" s="1"/>
      <c r="Y72" s="1"/>
      <c r="Z72" s="1"/>
      <c r="AA72" s="1"/>
    </row>
    <row r="73" spans="2:27" x14ac:dyDescent="0.25">
      <c r="B73" s="1"/>
      <c r="C73" s="1"/>
      <c r="D73" s="1"/>
      <c r="E73" s="1"/>
      <c r="F73" s="1"/>
      <c r="G73" s="1"/>
      <c r="H73" s="1"/>
      <c r="I73" s="1"/>
      <c r="J73" s="1"/>
      <c r="K73" s="1"/>
      <c r="L73" s="1"/>
      <c r="M73" s="1"/>
      <c r="N73" s="1"/>
      <c r="O73" s="1"/>
      <c r="P73" s="1"/>
      <c r="Q73" s="1"/>
      <c r="R73" s="1"/>
      <c r="S73" s="1"/>
      <c r="T73" s="1"/>
      <c r="U73" s="1"/>
      <c r="V73" s="1"/>
      <c r="W73" s="1"/>
      <c r="X73" s="1"/>
      <c r="Y73" s="1"/>
      <c r="Z73" s="1"/>
      <c r="AA73" s="1"/>
    </row>
    <row r="74" spans="2:27" x14ac:dyDescent="0.25">
      <c r="B74" s="1"/>
      <c r="C74" s="1"/>
      <c r="D74" s="1"/>
      <c r="E74" s="1"/>
      <c r="F74" s="1"/>
      <c r="G74" s="1"/>
      <c r="H74" s="1"/>
      <c r="I74" s="1"/>
      <c r="J74" s="1"/>
      <c r="K74" s="1"/>
      <c r="L74" s="1"/>
      <c r="M74" s="1"/>
      <c r="N74" s="1"/>
      <c r="O74" s="1"/>
      <c r="P74" s="1"/>
      <c r="Q74" s="1"/>
      <c r="R74" s="1"/>
      <c r="S74" s="1"/>
      <c r="T74" s="1"/>
      <c r="U74" s="1"/>
      <c r="V74" s="1"/>
      <c r="W74" s="1"/>
      <c r="X74" s="1"/>
      <c r="Y74" s="1"/>
      <c r="Z74" s="1"/>
      <c r="AA74" s="1"/>
    </row>
    <row r="75" spans="2:27" x14ac:dyDescent="0.25">
      <c r="B75" s="1"/>
      <c r="C75" s="1"/>
      <c r="D75" s="1"/>
      <c r="E75" s="1"/>
      <c r="F75" s="1"/>
      <c r="G75" s="1"/>
      <c r="H75" s="1"/>
      <c r="I75" s="1"/>
      <c r="J75" s="1"/>
      <c r="K75" s="1"/>
      <c r="L75" s="1"/>
      <c r="M75" s="1"/>
      <c r="N75" s="1"/>
      <c r="O75" s="1"/>
      <c r="P75" s="1"/>
      <c r="Q75" s="1"/>
      <c r="R75" s="1"/>
      <c r="S75" s="1"/>
      <c r="T75" s="1"/>
      <c r="U75" s="1"/>
      <c r="V75" s="1"/>
      <c r="W75" s="1"/>
      <c r="X75" s="1"/>
      <c r="Y75" s="1"/>
      <c r="Z75" s="1"/>
      <c r="AA75" s="1"/>
    </row>
    <row r="76" spans="2:27" x14ac:dyDescent="0.25">
      <c r="B76" s="1"/>
      <c r="C76" s="1"/>
      <c r="D76" s="1"/>
      <c r="E76" s="1"/>
      <c r="F76" s="1"/>
      <c r="G76" s="1"/>
      <c r="H76" s="1"/>
      <c r="I76" s="1"/>
      <c r="J76" s="1"/>
      <c r="K76" s="1"/>
      <c r="L76" s="1"/>
      <c r="M76" s="1"/>
      <c r="N76" s="1"/>
      <c r="O76" s="1"/>
      <c r="P76" s="1"/>
      <c r="Q76" s="1"/>
      <c r="R76" s="1"/>
      <c r="S76" s="1"/>
      <c r="T76" s="1"/>
      <c r="U76" s="1"/>
      <c r="V76" s="1"/>
      <c r="W76" s="1"/>
      <c r="X76" s="1"/>
      <c r="Y76" s="1"/>
      <c r="Z76" s="1"/>
      <c r="AA76" s="1"/>
    </row>
    <row r="77" spans="2:27" x14ac:dyDescent="0.25">
      <c r="B77" s="1"/>
      <c r="C77" s="1"/>
      <c r="D77" s="1"/>
      <c r="E77" s="1"/>
      <c r="F77" s="1"/>
      <c r="G77" s="1"/>
      <c r="H77" s="1"/>
      <c r="I77" s="1"/>
      <c r="J77" s="1"/>
      <c r="K77" s="1"/>
      <c r="L77" s="1"/>
      <c r="M77" s="1"/>
      <c r="N77" s="1"/>
      <c r="O77" s="1"/>
      <c r="P77" s="1"/>
      <c r="Q77" s="1"/>
      <c r="R77" s="1"/>
      <c r="S77" s="1"/>
      <c r="T77" s="1"/>
      <c r="U77" s="1"/>
      <c r="V77" s="1"/>
      <c r="W77" s="1"/>
      <c r="X77" s="1"/>
      <c r="Y77" s="1"/>
      <c r="Z77" s="1"/>
      <c r="AA77" s="1"/>
    </row>
    <row r="78" spans="2:27" x14ac:dyDescent="0.25">
      <c r="B78" s="1"/>
      <c r="C78" s="1"/>
      <c r="D78" s="1"/>
      <c r="E78" s="1"/>
      <c r="F78" s="1"/>
      <c r="G78" s="1"/>
      <c r="H78" s="1"/>
      <c r="I78" s="1"/>
      <c r="J78" s="1"/>
      <c r="K78" s="1"/>
      <c r="L78" s="1"/>
      <c r="M78" s="1"/>
      <c r="N78" s="1"/>
      <c r="O78" s="1"/>
      <c r="P78" s="1"/>
      <c r="Q78" s="1"/>
      <c r="R78" s="1"/>
      <c r="S78" s="1"/>
      <c r="T78" s="1"/>
      <c r="U78" s="1"/>
      <c r="V78" s="1"/>
      <c r="W78" s="1"/>
      <c r="X78" s="1"/>
      <c r="Y78" s="1"/>
      <c r="Z78" s="1"/>
      <c r="AA78" s="1"/>
    </row>
    <row r="79" spans="2:27" x14ac:dyDescent="0.25">
      <c r="B79" s="1"/>
      <c r="C79" s="1"/>
      <c r="D79" s="1"/>
      <c r="E79" s="1"/>
      <c r="F79" s="1"/>
      <c r="G79" s="1"/>
      <c r="H79" s="1"/>
      <c r="I79" s="1"/>
      <c r="J79" s="1"/>
      <c r="K79" s="1"/>
      <c r="L79" s="1"/>
      <c r="M79" s="1"/>
      <c r="N79" s="1"/>
      <c r="O79" s="1"/>
      <c r="P79" s="1"/>
      <c r="Q79" s="1"/>
      <c r="R79" s="1"/>
      <c r="S79" s="1"/>
      <c r="T79" s="1"/>
      <c r="U79" s="1"/>
      <c r="V79" s="1"/>
      <c r="W79" s="1"/>
      <c r="X79" s="1"/>
      <c r="Y79" s="1"/>
      <c r="Z79" s="1"/>
      <c r="AA79" s="1"/>
    </row>
    <row r="80" spans="2:27" x14ac:dyDescent="0.25">
      <c r="B80" s="1"/>
      <c r="C80" s="1"/>
      <c r="D80" s="1"/>
      <c r="E80" s="1"/>
      <c r="F80" s="1"/>
      <c r="G80" s="1"/>
      <c r="H80" s="1"/>
      <c r="I80" s="1"/>
      <c r="J80" s="1"/>
      <c r="K80" s="1"/>
      <c r="L80" s="1"/>
      <c r="M80" s="1"/>
      <c r="N80" s="1"/>
      <c r="O80" s="1"/>
      <c r="P80" s="1"/>
      <c r="Q80" s="1"/>
      <c r="R80" s="1"/>
      <c r="S80" s="1"/>
      <c r="T80" s="1"/>
      <c r="U80" s="1"/>
      <c r="V80" s="1"/>
      <c r="W80" s="1"/>
      <c r="X80" s="1"/>
      <c r="Y80" s="1"/>
      <c r="Z80" s="1"/>
      <c r="AA80" s="1"/>
    </row>
    <row r="81" spans="2:27" x14ac:dyDescent="0.25">
      <c r="B81" s="1"/>
      <c r="C81" s="1"/>
      <c r="D81" s="1"/>
      <c r="E81" s="1"/>
      <c r="F81" s="1"/>
      <c r="G81" s="1"/>
      <c r="H81" s="1"/>
      <c r="I81" s="1"/>
      <c r="J81" s="1"/>
      <c r="K81" s="1"/>
      <c r="L81" s="1"/>
      <c r="M81" s="1"/>
      <c r="N81" s="1"/>
      <c r="O81" s="1"/>
      <c r="P81" s="1"/>
      <c r="Q81" s="1"/>
      <c r="R81" s="1"/>
      <c r="S81" s="1"/>
      <c r="T81" s="1"/>
      <c r="U81" s="1"/>
      <c r="V81" s="1"/>
      <c r="W81" s="1"/>
      <c r="X81" s="1"/>
      <c r="Y81" s="1"/>
      <c r="Z81" s="1"/>
      <c r="AA81" s="1"/>
    </row>
    <row r="82" spans="2:27" x14ac:dyDescent="0.25">
      <c r="B82" s="1"/>
      <c r="C82" s="1"/>
      <c r="D82" s="1"/>
      <c r="E82" s="1"/>
      <c r="F82" s="1"/>
      <c r="G82" s="1"/>
      <c r="H82" s="1"/>
      <c r="I82" s="1"/>
      <c r="J82" s="1"/>
      <c r="K82" s="1"/>
      <c r="L82" s="1"/>
      <c r="M82" s="1"/>
      <c r="N82" s="1"/>
      <c r="O82" s="1"/>
      <c r="P82" s="1"/>
      <c r="Q82" s="1"/>
      <c r="R82" s="1"/>
      <c r="S82" s="1"/>
      <c r="T82" s="1"/>
      <c r="U82" s="1"/>
      <c r="V82" s="1"/>
      <c r="W82" s="1"/>
      <c r="X82" s="1"/>
      <c r="Y82" s="1"/>
      <c r="Z82" s="1"/>
      <c r="AA82" s="1"/>
    </row>
    <row r="83" spans="2:27" x14ac:dyDescent="0.25">
      <c r="B83" s="1"/>
      <c r="C83" s="1"/>
      <c r="D83" s="1"/>
      <c r="E83" s="1"/>
      <c r="F83" s="1"/>
      <c r="G83" s="1"/>
      <c r="H83" s="1"/>
      <c r="I83" s="1"/>
      <c r="J83" s="1"/>
      <c r="K83" s="1"/>
      <c r="L83" s="1"/>
      <c r="M83" s="1"/>
      <c r="N83" s="1"/>
      <c r="O83" s="1"/>
      <c r="P83" s="1"/>
      <c r="Q83" s="1"/>
      <c r="R83" s="1"/>
      <c r="S83" s="1"/>
      <c r="T83" s="1"/>
      <c r="U83" s="1"/>
      <c r="V83" s="1"/>
      <c r="W83" s="1"/>
      <c r="X83" s="1"/>
      <c r="Y83" s="1"/>
      <c r="Z83" s="1"/>
      <c r="AA83" s="1"/>
    </row>
    <row r="84" spans="2:27" x14ac:dyDescent="0.25">
      <c r="B84" s="1"/>
      <c r="C84" s="1"/>
      <c r="D84" s="1"/>
      <c r="E84" s="1"/>
      <c r="F84" s="1"/>
      <c r="G84" s="1"/>
      <c r="H84" s="1"/>
      <c r="I84" s="1"/>
      <c r="J84" s="1"/>
      <c r="K84" s="1"/>
      <c r="L84" s="1"/>
      <c r="M84" s="1"/>
      <c r="N84" s="1"/>
      <c r="O84" s="1"/>
      <c r="P84" s="1"/>
      <c r="Q84" s="1"/>
      <c r="R84" s="1"/>
      <c r="S84" s="1"/>
      <c r="T84" s="1"/>
      <c r="U84" s="1"/>
      <c r="V84" s="1"/>
      <c r="W84" s="1"/>
      <c r="X84" s="1"/>
      <c r="Y84" s="1"/>
      <c r="Z84" s="1"/>
      <c r="AA84" s="1"/>
    </row>
    <row r="85" spans="2:27" x14ac:dyDescent="0.25">
      <c r="B85" s="1"/>
      <c r="C85" s="1"/>
      <c r="D85" s="1"/>
      <c r="E85" s="1"/>
      <c r="F85" s="1"/>
      <c r="G85" s="1"/>
      <c r="H85" s="1"/>
      <c r="I85" s="1"/>
      <c r="J85" s="1"/>
      <c r="K85" s="1"/>
      <c r="L85" s="1"/>
      <c r="M85" s="1"/>
      <c r="N85" s="1"/>
      <c r="O85" s="1"/>
      <c r="P85" s="1"/>
      <c r="Q85" s="1"/>
      <c r="R85" s="1"/>
      <c r="S85" s="1"/>
      <c r="T85" s="1"/>
      <c r="U85" s="1"/>
      <c r="V85" s="1"/>
      <c r="W85" s="1"/>
      <c r="X85" s="1"/>
      <c r="Y85" s="1"/>
      <c r="Z85" s="1"/>
      <c r="AA85" s="1"/>
    </row>
    <row r="86" spans="2:27" x14ac:dyDescent="0.25">
      <c r="B86" s="1"/>
      <c r="C86" s="1"/>
      <c r="D86" s="1"/>
      <c r="E86" s="1"/>
      <c r="F86" s="1"/>
      <c r="G86" s="1"/>
      <c r="H86" s="1"/>
      <c r="I86" s="1"/>
      <c r="J86" s="1"/>
      <c r="K86" s="1"/>
      <c r="L86" s="1"/>
      <c r="M86" s="1"/>
      <c r="N86" s="1"/>
      <c r="O86" s="1"/>
      <c r="P86" s="1"/>
      <c r="Q86" s="1"/>
      <c r="R86" s="1"/>
      <c r="S86" s="1"/>
      <c r="T86" s="1"/>
      <c r="U86" s="1"/>
      <c r="V86" s="1"/>
      <c r="W86" s="1"/>
      <c r="X86" s="1"/>
      <c r="Y86" s="1"/>
      <c r="Z86" s="1"/>
      <c r="AA86" s="1"/>
    </row>
    <row r="87" spans="2:27" x14ac:dyDescent="0.25">
      <c r="B87" s="1"/>
      <c r="C87" s="1"/>
      <c r="D87" s="1"/>
      <c r="E87" s="1"/>
      <c r="F87" s="1"/>
      <c r="G87" s="1"/>
      <c r="H87" s="1"/>
      <c r="I87" s="1"/>
      <c r="J87" s="1"/>
      <c r="K87" s="1"/>
      <c r="L87" s="1"/>
      <c r="M87" s="1"/>
      <c r="N87" s="1"/>
      <c r="O87" s="1"/>
      <c r="P87" s="1"/>
      <c r="Q87" s="1"/>
      <c r="R87" s="1"/>
      <c r="S87" s="1"/>
      <c r="T87" s="1"/>
      <c r="U87" s="1"/>
      <c r="V87" s="1"/>
      <c r="W87" s="1"/>
      <c r="X87" s="1"/>
      <c r="Y87" s="1"/>
      <c r="Z87" s="1"/>
      <c r="AA87" s="1"/>
    </row>
    <row r="88" spans="2:27" x14ac:dyDescent="0.25">
      <c r="B88" s="1"/>
      <c r="C88" s="1"/>
      <c r="D88" s="1"/>
      <c r="E88" s="1"/>
      <c r="F88" s="1"/>
      <c r="G88" s="1"/>
      <c r="H88" s="1"/>
      <c r="I88" s="1"/>
      <c r="J88" s="1"/>
      <c r="K88" s="1"/>
      <c r="L88" s="1"/>
      <c r="M88" s="1"/>
      <c r="N88" s="1"/>
      <c r="O88" s="1"/>
      <c r="P88" s="1"/>
      <c r="Q88" s="1"/>
      <c r="R88" s="1"/>
      <c r="S88" s="1"/>
      <c r="T88" s="1"/>
      <c r="U88" s="1"/>
      <c r="V88" s="1"/>
      <c r="W88" s="1"/>
      <c r="X88" s="1"/>
      <c r="Y88" s="1"/>
      <c r="Z88" s="1"/>
      <c r="AA88" s="1"/>
    </row>
    <row r="89" spans="2:27" x14ac:dyDescent="0.25">
      <c r="B89" s="1"/>
      <c r="C89" s="1"/>
      <c r="D89" s="1"/>
      <c r="E89" s="1"/>
      <c r="F89" s="1"/>
      <c r="G89" s="1"/>
      <c r="H89" s="1"/>
      <c r="I89" s="1"/>
      <c r="J89" s="1"/>
      <c r="K89" s="1"/>
      <c r="L89" s="1"/>
      <c r="M89" s="1"/>
      <c r="N89" s="1"/>
      <c r="O89" s="1"/>
      <c r="P89" s="1"/>
      <c r="Q89" s="1"/>
      <c r="R89" s="1"/>
      <c r="S89" s="1"/>
      <c r="T89" s="1"/>
      <c r="U89" s="1"/>
      <c r="V89" s="1"/>
      <c r="W89" s="1"/>
      <c r="X89" s="1"/>
      <c r="Y89" s="1"/>
      <c r="Z89" s="1"/>
      <c r="AA89" s="1"/>
    </row>
    <row r="90" spans="2:27" x14ac:dyDescent="0.25">
      <c r="B90" s="1"/>
      <c r="C90" s="1"/>
      <c r="D90" s="1"/>
      <c r="E90" s="1"/>
      <c r="F90" s="1"/>
      <c r="G90" s="1"/>
      <c r="H90" s="1"/>
      <c r="I90" s="1"/>
      <c r="J90" s="1"/>
      <c r="K90" s="1"/>
      <c r="L90" s="1"/>
      <c r="M90" s="1"/>
      <c r="N90" s="1"/>
      <c r="O90" s="1"/>
      <c r="P90" s="1"/>
      <c r="Q90" s="1"/>
      <c r="R90" s="1"/>
      <c r="S90" s="1"/>
      <c r="T90" s="1"/>
      <c r="U90" s="1"/>
      <c r="V90" s="1"/>
      <c r="W90" s="1"/>
      <c r="X90" s="1"/>
      <c r="Y90" s="1"/>
      <c r="Z90" s="1"/>
      <c r="AA90" s="1"/>
    </row>
    <row r="91" spans="2:27" x14ac:dyDescent="0.25">
      <c r="B91" s="1"/>
      <c r="C91" s="1"/>
      <c r="D91" s="1"/>
      <c r="E91" s="1"/>
      <c r="F91" s="1"/>
      <c r="G91" s="1"/>
      <c r="H91" s="1"/>
      <c r="I91" s="1"/>
      <c r="J91" s="1"/>
      <c r="K91" s="1"/>
      <c r="L91" s="1"/>
      <c r="M91" s="1"/>
      <c r="N91" s="1"/>
      <c r="O91" s="1"/>
      <c r="P91" s="1"/>
      <c r="Q91" s="1"/>
      <c r="R91" s="1"/>
      <c r="S91" s="1"/>
      <c r="T91" s="1"/>
      <c r="U91" s="1"/>
      <c r="V91" s="1"/>
      <c r="W91" s="1"/>
      <c r="X91" s="1"/>
      <c r="Y91" s="1"/>
      <c r="Z91" s="1"/>
      <c r="AA91" s="1"/>
    </row>
    <row r="92" spans="2:27" x14ac:dyDescent="0.25">
      <c r="B92" s="1"/>
      <c r="C92" s="1"/>
      <c r="D92" s="1"/>
      <c r="E92" s="1"/>
      <c r="F92" s="1"/>
      <c r="G92" s="1"/>
      <c r="H92" s="1"/>
      <c r="I92" s="1"/>
      <c r="J92" s="1"/>
      <c r="K92" s="1"/>
      <c r="L92" s="1"/>
      <c r="M92" s="1"/>
      <c r="N92" s="1"/>
      <c r="O92" s="1"/>
      <c r="P92" s="1"/>
      <c r="Q92" s="1"/>
      <c r="R92" s="1"/>
      <c r="S92" s="1"/>
      <c r="T92" s="1"/>
      <c r="U92" s="1"/>
      <c r="V92" s="1"/>
      <c r="W92" s="1"/>
      <c r="X92" s="1"/>
      <c r="Y92" s="1"/>
      <c r="Z92" s="1"/>
      <c r="AA92" s="1"/>
    </row>
    <row r="93" spans="2:27" x14ac:dyDescent="0.25">
      <c r="B93" s="1"/>
      <c r="C93" s="1"/>
      <c r="D93" s="1"/>
      <c r="E93" s="1"/>
      <c r="F93" s="1"/>
      <c r="G93" s="1"/>
      <c r="H93" s="1"/>
      <c r="I93" s="1"/>
      <c r="J93" s="1"/>
      <c r="K93" s="1"/>
      <c r="L93" s="1"/>
      <c r="M93" s="1"/>
      <c r="N93" s="1"/>
      <c r="O93" s="1"/>
      <c r="P93" s="1"/>
      <c r="Q93" s="1"/>
      <c r="R93" s="1"/>
      <c r="S93" s="1"/>
      <c r="T93" s="1"/>
      <c r="U93" s="1"/>
      <c r="V93" s="1"/>
      <c r="W93" s="1"/>
      <c r="X93" s="1"/>
      <c r="Y93" s="1"/>
      <c r="Z93" s="1"/>
      <c r="AA93" s="1"/>
    </row>
    <row r="94" spans="2:27" x14ac:dyDescent="0.25">
      <c r="B94" s="1"/>
      <c r="C94" s="1"/>
      <c r="D94" s="1"/>
      <c r="E94" s="1"/>
      <c r="F94" s="1"/>
      <c r="G94" s="1"/>
      <c r="H94" s="1"/>
      <c r="I94" s="1"/>
      <c r="J94" s="1"/>
      <c r="K94" s="1"/>
      <c r="L94" s="1"/>
      <c r="M94" s="1"/>
      <c r="N94" s="1"/>
      <c r="O94" s="1"/>
      <c r="P94" s="1"/>
      <c r="Q94" s="1"/>
      <c r="R94" s="1"/>
      <c r="S94" s="1"/>
      <c r="T94" s="1"/>
      <c r="U94" s="1"/>
      <c r="V94" s="1"/>
      <c r="W94" s="1"/>
      <c r="X94" s="1"/>
      <c r="Y94" s="1"/>
      <c r="Z94" s="1"/>
      <c r="AA94" s="1"/>
    </row>
    <row r="95" spans="2:27" x14ac:dyDescent="0.25">
      <c r="B95" s="1"/>
      <c r="C95" s="1"/>
      <c r="D95" s="1"/>
      <c r="E95" s="1"/>
      <c r="F95" s="1"/>
      <c r="G95" s="1"/>
      <c r="H95" s="1"/>
      <c r="I95" s="1"/>
      <c r="J95" s="1"/>
      <c r="K95" s="1"/>
      <c r="L95" s="1"/>
      <c r="M95" s="1"/>
      <c r="N95" s="1"/>
      <c r="O95" s="1"/>
      <c r="P95" s="1"/>
      <c r="Q95" s="1"/>
      <c r="R95" s="1"/>
      <c r="S95" s="1"/>
      <c r="T95" s="1"/>
      <c r="U95" s="1"/>
      <c r="V95" s="1"/>
      <c r="W95" s="1"/>
      <c r="X95" s="1"/>
      <c r="Y95" s="1"/>
      <c r="Z95" s="1"/>
      <c r="AA95" s="1"/>
    </row>
    <row r="96" spans="2:27" x14ac:dyDescent="0.25">
      <c r="B96" s="1"/>
      <c r="C96" s="1"/>
      <c r="D96" s="1"/>
      <c r="E96" s="1"/>
      <c r="F96" s="1"/>
      <c r="G96" s="1"/>
      <c r="H96" s="1"/>
      <c r="I96" s="1"/>
      <c r="J96" s="1"/>
      <c r="K96" s="1"/>
      <c r="L96" s="1"/>
      <c r="M96" s="1"/>
      <c r="N96" s="1"/>
      <c r="O96" s="1"/>
      <c r="P96" s="1"/>
      <c r="Q96" s="1"/>
      <c r="R96" s="1"/>
      <c r="S96" s="1"/>
      <c r="T96" s="1"/>
      <c r="U96" s="1"/>
      <c r="V96" s="1"/>
      <c r="W96" s="1"/>
      <c r="X96" s="1"/>
      <c r="Y96" s="1"/>
      <c r="Z96" s="1"/>
      <c r="AA96" s="1"/>
    </row>
    <row r="97" spans="2:27" x14ac:dyDescent="0.25">
      <c r="B97" s="1"/>
      <c r="C97" s="1"/>
      <c r="D97" s="1"/>
      <c r="E97" s="1"/>
      <c r="F97" s="1"/>
      <c r="G97" s="1"/>
      <c r="H97" s="1"/>
      <c r="I97" s="1"/>
      <c r="J97" s="1"/>
      <c r="K97" s="1"/>
      <c r="L97" s="1"/>
      <c r="M97" s="1"/>
      <c r="N97" s="1"/>
      <c r="O97" s="1"/>
      <c r="P97" s="1"/>
      <c r="Q97" s="1"/>
      <c r="R97" s="1"/>
      <c r="S97" s="1"/>
      <c r="T97" s="1"/>
      <c r="U97" s="1"/>
      <c r="V97" s="1"/>
      <c r="W97" s="1"/>
      <c r="X97" s="1"/>
      <c r="Y97" s="1"/>
      <c r="Z97" s="1"/>
      <c r="AA97" s="1"/>
    </row>
    <row r="98" spans="2:27" x14ac:dyDescent="0.25">
      <c r="B98" s="1"/>
      <c r="C98" s="1"/>
      <c r="D98" s="1"/>
      <c r="E98" s="1"/>
      <c r="F98" s="1"/>
      <c r="G98" s="1"/>
      <c r="H98" s="1"/>
      <c r="I98" s="1"/>
      <c r="J98" s="1"/>
      <c r="K98" s="1"/>
      <c r="L98" s="1"/>
      <c r="M98" s="1"/>
      <c r="N98" s="1"/>
      <c r="O98" s="1"/>
      <c r="P98" s="1"/>
      <c r="Q98" s="1"/>
      <c r="R98" s="1"/>
      <c r="S98" s="1"/>
      <c r="T98" s="1"/>
      <c r="U98" s="1"/>
      <c r="V98" s="1"/>
      <c r="W98" s="1"/>
      <c r="X98" s="1"/>
      <c r="Y98" s="1"/>
      <c r="Z98" s="1"/>
      <c r="AA98" s="1"/>
    </row>
    <row r="99" spans="2:27" x14ac:dyDescent="0.25">
      <c r="B99" s="1"/>
      <c r="C99" s="1"/>
      <c r="D99" s="1"/>
      <c r="E99" s="1"/>
      <c r="F99" s="1"/>
      <c r="G99" s="1"/>
      <c r="H99" s="1"/>
      <c r="I99" s="1"/>
      <c r="J99" s="1"/>
      <c r="K99" s="1"/>
      <c r="L99" s="1"/>
      <c r="M99" s="1"/>
      <c r="N99" s="1"/>
      <c r="O99" s="1"/>
      <c r="P99" s="1"/>
      <c r="Q99" s="1"/>
      <c r="R99" s="1"/>
      <c r="S99" s="1"/>
      <c r="T99" s="1"/>
      <c r="U99" s="1"/>
      <c r="V99" s="1"/>
      <c r="W99" s="1"/>
      <c r="X99" s="1"/>
      <c r="Y99" s="1"/>
      <c r="Z99" s="1"/>
      <c r="AA99" s="1"/>
    </row>
    <row r="100" spans="2:27" x14ac:dyDescent="0.25">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row>
    <row r="101" spans="2:27" x14ac:dyDescent="0.25">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row>
    <row r="102" spans="2:27" x14ac:dyDescent="0.25">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row>
    <row r="103" spans="2:27" x14ac:dyDescent="0.25">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row>
    <row r="104" spans="2:27" x14ac:dyDescent="0.25">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row>
    <row r="105" spans="2:27" x14ac:dyDescent="0.25">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row>
    <row r="106" spans="2:27" x14ac:dyDescent="0.25">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row>
    <row r="107" spans="2:27" x14ac:dyDescent="0.25">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row>
    <row r="108" spans="2:27" x14ac:dyDescent="0.25">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row>
    <row r="109" spans="2:27" x14ac:dyDescent="0.25">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row>
    <row r="110" spans="2:27" x14ac:dyDescent="0.25">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row>
    <row r="111" spans="2:27" x14ac:dyDescent="0.25">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row>
    <row r="112" spans="2:27" x14ac:dyDescent="0.25">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row>
    <row r="113" spans="2:27" x14ac:dyDescent="0.25">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row>
    <row r="114" spans="2:27" x14ac:dyDescent="0.25">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row>
    <row r="115" spans="2:27" x14ac:dyDescent="0.25">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row>
    <row r="116" spans="2:27" x14ac:dyDescent="0.25">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row>
    <row r="117" spans="2:27" x14ac:dyDescent="0.25">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row>
    <row r="118" spans="2:27" x14ac:dyDescent="0.25">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row>
    <row r="119" spans="2:27" x14ac:dyDescent="0.25">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row>
    <row r="120" spans="2:27" x14ac:dyDescent="0.25">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row>
    <row r="121" spans="2:27" x14ac:dyDescent="0.25">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row>
    <row r="122" spans="2:27" x14ac:dyDescent="0.25">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row>
    <row r="123" spans="2:27" x14ac:dyDescent="0.25">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row>
    <row r="124" spans="2:27" x14ac:dyDescent="0.25">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row>
    <row r="125" spans="2:27" x14ac:dyDescent="0.25">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row>
    <row r="126" spans="2:27" x14ac:dyDescent="0.25">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row>
    <row r="127" spans="2:27" x14ac:dyDescent="0.25">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row>
    <row r="128" spans="2:27" x14ac:dyDescent="0.25">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row>
    <row r="129" spans="2:27" x14ac:dyDescent="0.25">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row>
    <row r="130" spans="2:27" x14ac:dyDescent="0.25">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row>
    <row r="131" spans="2:27" x14ac:dyDescent="0.25">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row>
    <row r="132" spans="2:27" x14ac:dyDescent="0.25">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row>
    <row r="133" spans="2:27" x14ac:dyDescent="0.25">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row>
    <row r="134" spans="2:27" x14ac:dyDescent="0.25">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row>
    <row r="135" spans="2:27" x14ac:dyDescent="0.25">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row>
    <row r="136" spans="2:27" x14ac:dyDescent="0.25">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row>
    <row r="137" spans="2:27" x14ac:dyDescent="0.25">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row>
    <row r="138" spans="2:27" x14ac:dyDescent="0.25">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row>
    <row r="139" spans="2:27" x14ac:dyDescent="0.25">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row>
    <row r="140" spans="2:27" x14ac:dyDescent="0.25">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row>
    <row r="141" spans="2:27" x14ac:dyDescent="0.25">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row>
    <row r="142" spans="2:27" x14ac:dyDescent="0.25">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row>
    <row r="143" spans="2:27" x14ac:dyDescent="0.25">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row>
    <row r="144" spans="2:27" x14ac:dyDescent="0.25">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row>
    <row r="145" spans="2:27" x14ac:dyDescent="0.25">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row>
    <row r="146" spans="2:27" x14ac:dyDescent="0.25">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row>
    <row r="147" spans="2:27" x14ac:dyDescent="0.25">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row>
    <row r="148" spans="2:27" x14ac:dyDescent="0.25">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row>
    <row r="149" spans="2:27" x14ac:dyDescent="0.25">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row>
    <row r="150" spans="2:27" x14ac:dyDescent="0.25">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row>
    <row r="151" spans="2:27" x14ac:dyDescent="0.25">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row>
    <row r="152" spans="2:27" x14ac:dyDescent="0.25">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row>
    <row r="153" spans="2:27" x14ac:dyDescent="0.25">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row>
    <row r="154" spans="2:27" x14ac:dyDescent="0.25">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row>
    <row r="155" spans="2:27" x14ac:dyDescent="0.25">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row>
    <row r="156" spans="2:27" x14ac:dyDescent="0.25">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row>
    <row r="157" spans="2:27" x14ac:dyDescent="0.25">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row>
    <row r="158" spans="2:27" x14ac:dyDescent="0.25">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row>
    <row r="159" spans="2:27" x14ac:dyDescent="0.25">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row>
    <row r="160" spans="2:27" x14ac:dyDescent="0.25">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row>
    <row r="161" spans="2:27" x14ac:dyDescent="0.25">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row>
    <row r="162" spans="2:27" x14ac:dyDescent="0.25">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row>
    <row r="163" spans="2:27" x14ac:dyDescent="0.25">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row>
    <row r="164" spans="2:27" x14ac:dyDescent="0.25">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row>
    <row r="165" spans="2:27" x14ac:dyDescent="0.25">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row>
    <row r="166" spans="2:27" x14ac:dyDescent="0.25">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row>
    <row r="167" spans="2:27" x14ac:dyDescent="0.25">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row>
    <row r="168" spans="2:27" x14ac:dyDescent="0.25">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row>
    <row r="169" spans="2:27" x14ac:dyDescent="0.25">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row>
    <row r="170" spans="2:27" x14ac:dyDescent="0.25">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row>
    <row r="171" spans="2:27" x14ac:dyDescent="0.25">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row>
    <row r="172" spans="2:27" x14ac:dyDescent="0.25">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row>
    <row r="173" spans="2:27" x14ac:dyDescent="0.25">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row>
    <row r="174" spans="2:27" x14ac:dyDescent="0.25">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row>
    <row r="175" spans="2:27" x14ac:dyDescent="0.25">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row>
    <row r="176" spans="2:27" x14ac:dyDescent="0.25">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row>
    <row r="177" spans="2:27" x14ac:dyDescent="0.25">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row>
    <row r="178" spans="2:27" x14ac:dyDescent="0.25">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row>
    <row r="179" spans="2:27" x14ac:dyDescent="0.25">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row>
    <row r="180" spans="2:27" x14ac:dyDescent="0.25">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row>
    <row r="181" spans="2:27" x14ac:dyDescent="0.25">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row>
    <row r="182" spans="2:27" x14ac:dyDescent="0.25">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row>
    <row r="183" spans="2:27" x14ac:dyDescent="0.25">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row>
    <row r="184" spans="2:27" x14ac:dyDescent="0.25">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row>
    <row r="185" spans="2:27" x14ac:dyDescent="0.25">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row>
    <row r="186" spans="2:27" x14ac:dyDescent="0.25">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row>
    <row r="187" spans="2:27" x14ac:dyDescent="0.25">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row>
    <row r="188" spans="2:27" x14ac:dyDescent="0.25">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row>
    <row r="189" spans="2:27" x14ac:dyDescent="0.25">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row>
    <row r="190" spans="2:27" x14ac:dyDescent="0.25">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row>
    <row r="191" spans="2:27" x14ac:dyDescent="0.25">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row>
    <row r="192" spans="2:27" x14ac:dyDescent="0.25">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row>
    <row r="193" spans="2:27" x14ac:dyDescent="0.25">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row>
    <row r="194" spans="2:27" x14ac:dyDescent="0.25">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row>
    <row r="195" spans="2:27" x14ac:dyDescent="0.25">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row>
    <row r="196" spans="2:27" x14ac:dyDescent="0.25">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row>
    <row r="197" spans="2:27" x14ac:dyDescent="0.25">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row>
    <row r="198" spans="2:27" x14ac:dyDescent="0.25">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row>
    <row r="199" spans="2:27" x14ac:dyDescent="0.25">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row>
    <row r="200" spans="2:27" x14ac:dyDescent="0.25">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row>
    <row r="201" spans="2:27" x14ac:dyDescent="0.25">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row>
    <row r="202" spans="2:27" x14ac:dyDescent="0.25">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row>
    <row r="203" spans="2:27" x14ac:dyDescent="0.25">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row>
    <row r="204" spans="2:27" x14ac:dyDescent="0.25">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row>
    <row r="205" spans="2:27" x14ac:dyDescent="0.25">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row>
    <row r="206" spans="2:27" x14ac:dyDescent="0.25">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row>
    <row r="207" spans="2:27" x14ac:dyDescent="0.25">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row>
    <row r="208" spans="2:27" x14ac:dyDescent="0.25">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row>
    <row r="209" spans="2:27" x14ac:dyDescent="0.25">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row>
    <row r="210" spans="2:27" x14ac:dyDescent="0.25">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row>
    <row r="211" spans="2:27" x14ac:dyDescent="0.25">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row>
    <row r="212" spans="2:27" x14ac:dyDescent="0.25">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row>
    <row r="213" spans="2:27" x14ac:dyDescent="0.25">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row>
    <row r="214" spans="2:27" x14ac:dyDescent="0.25">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row>
    <row r="215" spans="2:27" x14ac:dyDescent="0.25">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row>
    <row r="216" spans="2:27" x14ac:dyDescent="0.25">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row>
    <row r="217" spans="2:27" x14ac:dyDescent="0.25">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row>
    <row r="218" spans="2:27" x14ac:dyDescent="0.25">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row>
    <row r="219" spans="2:27" x14ac:dyDescent="0.25">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row>
    <row r="220" spans="2:27" x14ac:dyDescent="0.25">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row>
    <row r="221" spans="2:27" x14ac:dyDescent="0.25">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row>
    <row r="222" spans="2:27" x14ac:dyDescent="0.25">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row>
    <row r="223" spans="2:27" x14ac:dyDescent="0.25">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row>
    <row r="224" spans="2:27" x14ac:dyDescent="0.25">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row>
    <row r="225" spans="2:27" x14ac:dyDescent="0.25">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row>
    <row r="226" spans="2:27" x14ac:dyDescent="0.25">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row>
    <row r="227" spans="2:27" x14ac:dyDescent="0.25">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row>
    <row r="228" spans="2:27" x14ac:dyDescent="0.25">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row>
    <row r="229" spans="2:27" x14ac:dyDescent="0.25">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row>
    <row r="230" spans="2:27" x14ac:dyDescent="0.25">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row>
    <row r="231" spans="2:27" x14ac:dyDescent="0.25">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row>
    <row r="232" spans="2:27" x14ac:dyDescent="0.25">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row>
    <row r="233" spans="2:27" x14ac:dyDescent="0.25">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row>
  </sheetData>
  <mergeCells count="20">
    <mergeCell ref="B2:L2"/>
    <mergeCell ref="B3:L3"/>
    <mergeCell ref="B31:K31"/>
    <mergeCell ref="B32:L32"/>
    <mergeCell ref="B33:K33"/>
    <mergeCell ref="C4:L4"/>
    <mergeCell ref="B30:K30"/>
    <mergeCell ref="B8:L8"/>
    <mergeCell ref="B9:L9"/>
    <mergeCell ref="C5:L5"/>
    <mergeCell ref="C6:L6"/>
    <mergeCell ref="C7:L7"/>
    <mergeCell ref="N11:N17"/>
    <mergeCell ref="B26:K26"/>
    <mergeCell ref="B27:K27"/>
    <mergeCell ref="B28:K28"/>
    <mergeCell ref="B29:K29"/>
    <mergeCell ref="B23:L23"/>
    <mergeCell ref="B24:L24"/>
    <mergeCell ref="B25:K25"/>
  </mergeCells>
  <pageMargins left="0.51180555555555596" right="0.51180555555555596" top="0.78749999999999998" bottom="0.78749999999999998" header="0.511811023622047" footer="0.511811023622047"/>
  <pageSetup paperSize="9" orientation="portrait" horizontalDpi="300" verticalDpi="300"/>
  <extLst>
    <ext xmlns:x14="http://schemas.microsoft.com/office/spreadsheetml/2009/9/main" uri="{CCE6A557-97BC-4b89-ADB6-D9C93CAAB3DF}">
      <x14:dataValidations xmlns:xm="http://schemas.microsoft.com/office/excel/2006/main" count="1">
        <x14:dataValidation type="list" allowBlank="1" showErrorMessage="1" xr:uid="{4F3DC03D-C63C-4ABC-A860-D035C4D63081}">
          <x14:formula1>
            <xm:f>Perfis!$B$3:$B$35</xm:f>
          </x14:formula1>
          <x14:formula2>
            <xm:f>0</xm:f>
          </x14:formula2>
          <xm:sqref>B11:B21</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087F37-0170-47D5-8177-A38F2B116CAF}">
  <sheetPr>
    <tabColor theme="9" tint="0.79998168889431442"/>
  </sheetPr>
  <dimension ref="A1:F29"/>
  <sheetViews>
    <sheetView tabSelected="1" workbookViewId="0">
      <selection activeCell="B5" sqref="B5:B6"/>
    </sheetView>
  </sheetViews>
  <sheetFormatPr defaultRowHeight="15" x14ac:dyDescent="0.25"/>
  <cols>
    <col min="1" max="1" width="1.28515625" customWidth="1"/>
    <col min="2" max="2" width="60.28515625" customWidth="1"/>
    <col min="3" max="3" width="21.42578125" customWidth="1"/>
    <col min="4" max="5" width="17.7109375" customWidth="1"/>
  </cols>
  <sheetData>
    <row r="1" spans="1:6" ht="9" customHeight="1" x14ac:dyDescent="0.25">
      <c r="A1" s="25"/>
      <c r="B1" s="25"/>
      <c r="C1" s="25"/>
      <c r="D1" s="25"/>
      <c r="E1" s="25"/>
    </row>
    <row r="2" spans="1:6" ht="15.75" x14ac:dyDescent="0.25">
      <c r="A2" s="25"/>
      <c r="B2" s="289" t="s">
        <v>94</v>
      </c>
      <c r="C2" s="290"/>
      <c r="D2" s="290"/>
      <c r="E2" s="291"/>
      <c r="F2" s="25"/>
    </row>
    <row r="3" spans="1:6" x14ac:dyDescent="0.25">
      <c r="A3" s="25"/>
      <c r="B3" s="51"/>
      <c r="C3" s="25"/>
      <c r="D3" s="25"/>
      <c r="E3" s="25"/>
      <c r="F3" s="25"/>
    </row>
    <row r="4" spans="1:6" ht="34.15" customHeight="1" x14ac:dyDescent="0.25">
      <c r="A4" s="25"/>
      <c r="B4" s="288" t="s">
        <v>308</v>
      </c>
      <c r="C4" s="288"/>
      <c r="D4" s="288"/>
      <c r="E4" s="288"/>
      <c r="F4" s="25"/>
    </row>
    <row r="5" spans="1:6" x14ac:dyDescent="0.25">
      <c r="A5" s="25"/>
      <c r="B5" s="286" t="s">
        <v>38</v>
      </c>
      <c r="C5" s="52" t="s">
        <v>78</v>
      </c>
      <c r="D5" s="52" t="s">
        <v>80</v>
      </c>
      <c r="E5" s="53" t="s">
        <v>82</v>
      </c>
      <c r="F5" s="25"/>
    </row>
    <row r="6" spans="1:6" ht="23.25" thickBot="1" x14ac:dyDescent="0.3">
      <c r="A6" s="25"/>
      <c r="B6" s="287"/>
      <c r="C6" s="54" t="s">
        <v>79</v>
      </c>
      <c r="D6" s="54" t="s">
        <v>81</v>
      </c>
      <c r="E6" s="55" t="s">
        <v>83</v>
      </c>
      <c r="F6" s="25"/>
    </row>
    <row r="7" spans="1:6" ht="15.75" thickBot="1" x14ac:dyDescent="0.3">
      <c r="A7" s="25"/>
      <c r="B7" s="56" t="s">
        <v>84</v>
      </c>
      <c r="C7" s="54">
        <v>30</v>
      </c>
      <c r="D7" s="67">
        <f>'S1'!C19</f>
        <v>0</v>
      </c>
      <c r="E7" s="69">
        <f>D7*C7</f>
        <v>0</v>
      </c>
      <c r="F7" s="25"/>
    </row>
    <row r="8" spans="1:6" x14ac:dyDescent="0.25">
      <c r="A8" s="25"/>
      <c r="B8" s="57" t="s">
        <v>85</v>
      </c>
      <c r="C8" s="58">
        <v>30</v>
      </c>
      <c r="D8" s="68">
        <f>'S2'!L33</f>
        <v>0</v>
      </c>
      <c r="E8" s="69">
        <f>D8*C8</f>
        <v>0</v>
      </c>
      <c r="F8" s="25"/>
    </row>
    <row r="9" spans="1:6" x14ac:dyDescent="0.25">
      <c r="A9" s="25"/>
      <c r="B9" s="59"/>
      <c r="C9" s="25"/>
      <c r="D9" s="62"/>
      <c r="E9" s="62"/>
      <c r="F9" s="25"/>
    </row>
    <row r="10" spans="1:6" x14ac:dyDescent="0.25">
      <c r="A10" s="25"/>
      <c r="B10" s="286" t="s">
        <v>38</v>
      </c>
      <c r="C10" s="52" t="s">
        <v>78</v>
      </c>
      <c r="D10" s="63" t="s">
        <v>80</v>
      </c>
      <c r="E10" s="64" t="s">
        <v>82</v>
      </c>
      <c r="F10" s="25"/>
    </row>
    <row r="11" spans="1:6" ht="23.25" thickBot="1" x14ac:dyDescent="0.3">
      <c r="A11" s="25"/>
      <c r="B11" s="287"/>
      <c r="C11" s="54" t="s">
        <v>86</v>
      </c>
      <c r="D11" s="65" t="s">
        <v>87</v>
      </c>
      <c r="E11" s="66" t="s">
        <v>88</v>
      </c>
      <c r="F11" s="25"/>
    </row>
    <row r="12" spans="1:6" x14ac:dyDescent="0.25">
      <c r="A12" s="25"/>
      <c r="B12" s="60" t="s">
        <v>70</v>
      </c>
      <c r="C12" s="58">
        <v>30</v>
      </c>
      <c r="D12" s="68">
        <f>'S3'!L33</f>
        <v>0</v>
      </c>
      <c r="E12" s="69">
        <f>C12*D12</f>
        <v>0</v>
      </c>
      <c r="F12" s="25"/>
    </row>
    <row r="13" spans="1:6" x14ac:dyDescent="0.25">
      <c r="A13" s="25"/>
      <c r="B13" s="59"/>
      <c r="C13" s="25"/>
      <c r="D13" s="25"/>
      <c r="E13" s="25"/>
      <c r="F13" s="25"/>
    </row>
    <row r="14" spans="1:6" x14ac:dyDescent="0.25">
      <c r="A14" s="25"/>
      <c r="B14" s="59"/>
      <c r="C14" s="25"/>
      <c r="D14" s="25"/>
      <c r="E14" s="25"/>
      <c r="F14" s="25"/>
    </row>
    <row r="15" spans="1:6" ht="15.75" thickBot="1" x14ac:dyDescent="0.3">
      <c r="A15" s="25"/>
      <c r="B15" s="61"/>
      <c r="C15" s="50" t="s">
        <v>89</v>
      </c>
      <c r="D15" s="25"/>
      <c r="E15" s="25"/>
      <c r="F15" s="25"/>
    </row>
    <row r="16" spans="1:6" x14ac:dyDescent="0.25">
      <c r="A16" s="25"/>
      <c r="B16" s="57" t="s">
        <v>90</v>
      </c>
      <c r="C16" s="69">
        <f>E7+E8+E12</f>
        <v>0</v>
      </c>
      <c r="D16" s="25"/>
      <c r="E16" s="25"/>
      <c r="F16" s="25"/>
    </row>
    <row r="17" spans="1:6" x14ac:dyDescent="0.25">
      <c r="A17" s="25"/>
      <c r="B17" s="59" t="s">
        <v>91</v>
      </c>
      <c r="C17" s="25"/>
      <c r="D17" s="25"/>
      <c r="E17" s="25"/>
      <c r="F17" s="25"/>
    </row>
    <row r="18" spans="1:6" x14ac:dyDescent="0.25">
      <c r="A18" s="25"/>
      <c r="B18" s="59" t="s">
        <v>92</v>
      </c>
      <c r="C18" s="25"/>
      <c r="D18" s="25"/>
      <c r="E18" s="25"/>
      <c r="F18" s="25"/>
    </row>
    <row r="19" spans="1:6" ht="34.9" customHeight="1" x14ac:dyDescent="0.25">
      <c r="A19" s="25"/>
      <c r="B19" s="292" t="s">
        <v>93</v>
      </c>
      <c r="C19" s="292"/>
      <c r="D19" s="292"/>
      <c r="E19" s="292"/>
      <c r="F19" s="292"/>
    </row>
    <row r="20" spans="1:6" ht="34.9" customHeight="1" x14ac:dyDescent="0.25">
      <c r="A20" s="25"/>
      <c r="B20" s="292" t="s">
        <v>271</v>
      </c>
      <c r="C20" s="292"/>
      <c r="D20" s="292"/>
      <c r="E20" s="292"/>
      <c r="F20" s="292"/>
    </row>
    <row r="21" spans="1:6" ht="34.9" customHeight="1" x14ac:dyDescent="0.25">
      <c r="A21" s="25"/>
      <c r="B21" s="292" t="s">
        <v>269</v>
      </c>
      <c r="C21" s="292"/>
      <c r="D21" s="292"/>
      <c r="E21" s="292"/>
      <c r="F21" s="292"/>
    </row>
    <row r="22" spans="1:6" x14ac:dyDescent="0.25">
      <c r="B22" s="49"/>
    </row>
    <row r="23" spans="1:6" ht="15" customHeight="1" x14ac:dyDescent="0.25">
      <c r="B23" s="285" t="s">
        <v>270</v>
      </c>
      <c r="C23" s="285"/>
      <c r="D23" s="285"/>
      <c r="E23" s="285"/>
      <c r="F23" s="285"/>
    </row>
    <row r="24" spans="1:6" x14ac:dyDescent="0.25">
      <c r="B24" s="285"/>
      <c r="C24" s="285"/>
      <c r="D24" s="285"/>
      <c r="E24" s="285"/>
      <c r="F24" s="285"/>
    </row>
    <row r="25" spans="1:6" x14ac:dyDescent="0.25">
      <c r="B25" s="285"/>
      <c r="C25" s="285"/>
      <c r="D25" s="285"/>
      <c r="E25" s="285"/>
      <c r="F25" s="285"/>
    </row>
    <row r="26" spans="1:6" x14ac:dyDescent="0.25">
      <c r="B26" s="285"/>
      <c r="C26" s="285"/>
      <c r="D26" s="285"/>
      <c r="E26" s="285"/>
      <c r="F26" s="285"/>
    </row>
    <row r="27" spans="1:6" x14ac:dyDescent="0.25">
      <c r="B27" s="285"/>
      <c r="C27" s="285"/>
      <c r="D27" s="285"/>
      <c r="E27" s="285"/>
      <c r="F27" s="285"/>
    </row>
    <row r="28" spans="1:6" x14ac:dyDescent="0.25">
      <c r="B28" s="285"/>
      <c r="C28" s="285"/>
      <c r="D28" s="285"/>
      <c r="E28" s="285"/>
      <c r="F28" s="285"/>
    </row>
    <row r="29" spans="1:6" x14ac:dyDescent="0.25">
      <c r="B29" s="285"/>
      <c r="C29" s="285"/>
      <c r="D29" s="285"/>
      <c r="E29" s="285"/>
      <c r="F29" s="285"/>
    </row>
  </sheetData>
  <mergeCells count="8">
    <mergeCell ref="B23:F29"/>
    <mergeCell ref="B5:B6"/>
    <mergeCell ref="B10:B11"/>
    <mergeCell ref="B4:E4"/>
    <mergeCell ref="B2:E2"/>
    <mergeCell ref="B20:F20"/>
    <mergeCell ref="B19:F19"/>
    <mergeCell ref="B21:F21"/>
  </mergeCells>
  <pageMargins left="0.511811024" right="0.511811024" top="0.78740157499999996" bottom="0.78740157499999996" header="0.31496062000000002" footer="0.3149606200000000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631EE2-227A-4779-BB9A-8EF2B834618E}">
  <sheetPr>
    <tabColor rgb="FFFF0000"/>
  </sheetPr>
  <dimension ref="A1:D86"/>
  <sheetViews>
    <sheetView zoomScaleNormal="100" workbookViewId="0">
      <selection sqref="A1:D84"/>
    </sheetView>
  </sheetViews>
  <sheetFormatPr defaultColWidth="0" defaultRowHeight="12" zeroHeight="1" x14ac:dyDescent="0.2"/>
  <cols>
    <col min="1" max="1" width="5.85546875" style="89" customWidth="1"/>
    <col min="2" max="2" width="83.28515625" style="89" customWidth="1"/>
    <col min="3" max="3" width="12.42578125" style="89" customWidth="1"/>
    <col min="4" max="4" width="15.42578125" style="89" customWidth="1"/>
    <col min="5" max="5" width="9.140625" style="89" hidden="1" customWidth="1"/>
    <col min="6" max="16384" width="9.140625" style="89" hidden="1"/>
  </cols>
  <sheetData>
    <row r="1" spans="1:4" ht="18.75" thickBot="1" x14ac:dyDescent="0.25">
      <c r="A1" s="293" t="str">
        <f>Perfis!B3</f>
        <v>Arquiteto de Software - Pleno</v>
      </c>
      <c r="B1" s="294"/>
      <c r="C1" s="294"/>
      <c r="D1" s="295"/>
    </row>
    <row r="2" spans="1:4" x14ac:dyDescent="0.2">
      <c r="A2" s="136"/>
      <c r="B2" s="136"/>
      <c r="C2" s="136"/>
      <c r="D2" s="136"/>
    </row>
    <row r="3" spans="1:4" ht="18" x14ac:dyDescent="0.2">
      <c r="A3" s="313" t="s">
        <v>95</v>
      </c>
      <c r="B3" s="314"/>
      <c r="C3" s="314"/>
      <c r="D3" s="315"/>
    </row>
    <row r="4" spans="1:4" x14ac:dyDescent="0.2">
      <c r="A4" s="305" t="s">
        <v>96</v>
      </c>
      <c r="B4" s="306"/>
      <c r="C4" s="306"/>
      <c r="D4" s="307"/>
    </row>
    <row r="5" spans="1:4" x14ac:dyDescent="0.2">
      <c r="A5" s="107">
        <v>1</v>
      </c>
      <c r="B5" s="108" t="s">
        <v>97</v>
      </c>
      <c r="C5" s="109"/>
      <c r="D5" s="107" t="s">
        <v>98</v>
      </c>
    </row>
    <row r="6" spans="1:4" x14ac:dyDescent="0.2">
      <c r="A6" s="70" t="s">
        <v>99</v>
      </c>
      <c r="B6" s="71" t="s">
        <v>100</v>
      </c>
      <c r="C6" s="72">
        <v>1</v>
      </c>
      <c r="D6" s="85">
        <f>_xlfn.XLOOKUP(A1,Perfis!B3:B35,Perfis!C3:C35)</f>
        <v>0</v>
      </c>
    </row>
    <row r="7" spans="1:4" x14ac:dyDescent="0.2">
      <c r="A7" s="86" t="s">
        <v>101</v>
      </c>
      <c r="B7" s="110"/>
      <c r="C7" s="111"/>
      <c r="D7" s="88">
        <f>SUM(D6)</f>
        <v>0</v>
      </c>
    </row>
    <row r="8" spans="1:4" x14ac:dyDescent="0.2">
      <c r="A8" s="73"/>
      <c r="B8" s="74"/>
      <c r="C8" s="75"/>
      <c r="D8" s="76"/>
    </row>
    <row r="9" spans="1:4" x14ac:dyDescent="0.2">
      <c r="A9" s="305" t="s">
        <v>102</v>
      </c>
      <c r="B9" s="306"/>
      <c r="C9" s="306"/>
      <c r="D9" s="307"/>
    </row>
    <row r="10" spans="1:4" x14ac:dyDescent="0.2">
      <c r="A10" s="316" t="s">
        <v>103</v>
      </c>
      <c r="B10" s="317"/>
      <c r="C10" s="317"/>
      <c r="D10" s="318"/>
    </row>
    <row r="11" spans="1:4" x14ac:dyDescent="0.2">
      <c r="A11" s="112" t="s">
        <v>104</v>
      </c>
      <c r="B11" s="108" t="s">
        <v>97</v>
      </c>
      <c r="C11" s="113" t="s">
        <v>105</v>
      </c>
      <c r="D11" s="112" t="s">
        <v>98</v>
      </c>
    </row>
    <row r="12" spans="1:4" x14ac:dyDescent="0.2">
      <c r="A12" s="77" t="s">
        <v>99</v>
      </c>
      <c r="B12" s="78" t="s">
        <v>106</v>
      </c>
      <c r="C12" s="79">
        <v>8.3333333333333329E-2</v>
      </c>
      <c r="D12" s="114">
        <f>C12*$D$7</f>
        <v>0</v>
      </c>
    </row>
    <row r="13" spans="1:4" x14ac:dyDescent="0.2">
      <c r="A13" s="77" t="s">
        <v>107</v>
      </c>
      <c r="B13" s="78" t="s">
        <v>108</v>
      </c>
      <c r="C13" s="79">
        <v>7.7777777777777779E-2</v>
      </c>
      <c r="D13" s="114">
        <f>C13*$D$7</f>
        <v>0</v>
      </c>
    </row>
    <row r="14" spans="1:4" x14ac:dyDescent="0.2">
      <c r="A14" s="299" t="s">
        <v>109</v>
      </c>
      <c r="B14" s="300"/>
      <c r="C14" s="80">
        <f>SUM(C12:C13)</f>
        <v>0.16111111111111109</v>
      </c>
      <c r="D14" s="88">
        <f>SUM(D12:D13)</f>
        <v>0</v>
      </c>
    </row>
    <row r="15" spans="1:4" x14ac:dyDescent="0.2">
      <c r="A15" s="73"/>
      <c r="B15" s="74"/>
      <c r="C15" s="95"/>
      <c r="D15" s="76"/>
    </row>
    <row r="16" spans="1:4" x14ac:dyDescent="0.2">
      <c r="A16" s="310" t="s">
        <v>110</v>
      </c>
      <c r="B16" s="311"/>
      <c r="C16" s="311"/>
      <c r="D16" s="312"/>
    </row>
    <row r="17" spans="1:4" x14ac:dyDescent="0.2">
      <c r="A17" s="112" t="s">
        <v>111</v>
      </c>
      <c r="B17" s="108" t="s">
        <v>97</v>
      </c>
      <c r="C17" s="115" t="s">
        <v>105</v>
      </c>
      <c r="D17" s="112" t="s">
        <v>98</v>
      </c>
    </row>
    <row r="18" spans="1:4" x14ac:dyDescent="0.2">
      <c r="A18" s="77" t="s">
        <v>99</v>
      </c>
      <c r="B18" s="81" t="s">
        <v>112</v>
      </c>
      <c r="C18" s="79">
        <v>0.05</v>
      </c>
      <c r="D18" s="114">
        <f t="shared" ref="D18:D25" si="0">C18*($D$7+$D$14)</f>
        <v>0</v>
      </c>
    </row>
    <row r="19" spans="1:4" x14ac:dyDescent="0.2">
      <c r="A19" s="77" t="s">
        <v>107</v>
      </c>
      <c r="B19" s="82" t="s">
        <v>113</v>
      </c>
      <c r="C19" s="79">
        <v>2.5000000000000001E-2</v>
      </c>
      <c r="D19" s="114">
        <f t="shared" si="0"/>
        <v>0</v>
      </c>
    </row>
    <row r="20" spans="1:4" x14ac:dyDescent="0.2">
      <c r="A20" s="77" t="s">
        <v>114</v>
      </c>
      <c r="B20" s="82" t="s">
        <v>115</v>
      </c>
      <c r="C20" s="79">
        <v>0.03</v>
      </c>
      <c r="D20" s="114">
        <f t="shared" si="0"/>
        <v>0</v>
      </c>
    </row>
    <row r="21" spans="1:4" x14ac:dyDescent="0.2">
      <c r="A21" s="77" t="s">
        <v>116</v>
      </c>
      <c r="B21" s="82" t="s">
        <v>117</v>
      </c>
      <c r="C21" s="79">
        <v>1.4999999999999999E-2</v>
      </c>
      <c r="D21" s="114">
        <f t="shared" si="0"/>
        <v>0</v>
      </c>
    </row>
    <row r="22" spans="1:4" x14ac:dyDescent="0.2">
      <c r="A22" s="77" t="s">
        <v>118</v>
      </c>
      <c r="B22" s="82" t="s">
        <v>119</v>
      </c>
      <c r="C22" s="79">
        <v>0.01</v>
      </c>
      <c r="D22" s="114">
        <f t="shared" si="0"/>
        <v>0</v>
      </c>
    </row>
    <row r="23" spans="1:4" x14ac:dyDescent="0.2">
      <c r="A23" s="77" t="s">
        <v>120</v>
      </c>
      <c r="B23" s="78" t="s">
        <v>121</v>
      </c>
      <c r="C23" s="79">
        <v>6.0000000000000001E-3</v>
      </c>
      <c r="D23" s="114">
        <f t="shared" si="0"/>
        <v>0</v>
      </c>
    </row>
    <row r="24" spans="1:4" x14ac:dyDescent="0.2">
      <c r="A24" s="77" t="s">
        <v>122</v>
      </c>
      <c r="B24" s="82" t="s">
        <v>123</v>
      </c>
      <c r="C24" s="79">
        <v>2E-3</v>
      </c>
      <c r="D24" s="114">
        <f t="shared" si="0"/>
        <v>0</v>
      </c>
    </row>
    <row r="25" spans="1:4" x14ac:dyDescent="0.2">
      <c r="A25" s="77" t="s">
        <v>124</v>
      </c>
      <c r="B25" s="81" t="s">
        <v>125</v>
      </c>
      <c r="C25" s="79">
        <v>0.08</v>
      </c>
      <c r="D25" s="114">
        <f t="shared" si="0"/>
        <v>0</v>
      </c>
    </row>
    <row r="26" spans="1:4" x14ac:dyDescent="0.2">
      <c r="A26" s="308" t="s">
        <v>126</v>
      </c>
      <c r="B26" s="309"/>
      <c r="C26" s="117">
        <f>SUM(C18:C25)</f>
        <v>0.21800000000000003</v>
      </c>
      <c r="D26" s="118">
        <f>SUM(D18:D25)</f>
        <v>0</v>
      </c>
    </row>
    <row r="27" spans="1:4" x14ac:dyDescent="0.2">
      <c r="A27" s="73"/>
      <c r="B27" s="74"/>
      <c r="C27" s="119"/>
      <c r="D27" s="76"/>
    </row>
    <row r="28" spans="1:4" x14ac:dyDescent="0.2">
      <c r="A28" s="316" t="s">
        <v>127</v>
      </c>
      <c r="B28" s="317"/>
      <c r="C28" s="317"/>
      <c r="D28" s="318"/>
    </row>
    <row r="29" spans="1:4" x14ac:dyDescent="0.2">
      <c r="A29" s="112" t="s">
        <v>128</v>
      </c>
      <c r="B29" s="316" t="s">
        <v>97</v>
      </c>
      <c r="C29" s="318"/>
      <c r="D29" s="112" t="s">
        <v>98</v>
      </c>
    </row>
    <row r="30" spans="1:4" x14ac:dyDescent="0.2">
      <c r="A30" s="296" t="s">
        <v>99</v>
      </c>
      <c r="B30" s="83" t="s">
        <v>129</v>
      </c>
      <c r="C30" s="84"/>
      <c r="D30" s="85">
        <f>COMPOSICAO!D20*2*22</f>
        <v>242</v>
      </c>
    </row>
    <row r="31" spans="1:4" x14ac:dyDescent="0.2">
      <c r="A31" s="297"/>
      <c r="B31" s="83" t="s">
        <v>130</v>
      </c>
      <c r="C31" s="84"/>
      <c r="D31" s="85">
        <f>D6*COMPOSICAO!D21</f>
        <v>0</v>
      </c>
    </row>
    <row r="32" spans="1:4" x14ac:dyDescent="0.2">
      <c r="A32" s="298"/>
      <c r="B32" s="86" t="s">
        <v>131</v>
      </c>
      <c r="C32" s="87"/>
      <c r="D32" s="88">
        <f>IF(D30-D31&gt;0,D30-D31,0)</f>
        <v>242</v>
      </c>
    </row>
    <row r="33" spans="1:4" x14ac:dyDescent="0.2">
      <c r="A33" s="296" t="s">
        <v>107</v>
      </c>
      <c r="B33" s="83" t="s">
        <v>132</v>
      </c>
      <c r="C33" s="120"/>
      <c r="D33" s="85">
        <f>COMPOSICAO!D23*22</f>
        <v>814</v>
      </c>
    </row>
    <row r="34" spans="1:4" x14ac:dyDescent="0.2">
      <c r="A34" s="297"/>
      <c r="B34" s="83" t="s">
        <v>133</v>
      </c>
      <c r="C34" s="90">
        <v>0</v>
      </c>
      <c r="D34" s="85">
        <f>D33*C34</f>
        <v>0</v>
      </c>
    </row>
    <row r="35" spans="1:4" x14ac:dyDescent="0.2">
      <c r="A35" s="298"/>
      <c r="B35" s="86" t="s">
        <v>134</v>
      </c>
      <c r="C35" s="91"/>
      <c r="D35" s="88">
        <f>D33-D34</f>
        <v>814</v>
      </c>
    </row>
    <row r="36" spans="1:4" x14ac:dyDescent="0.2">
      <c r="A36" s="70" t="s">
        <v>114</v>
      </c>
      <c r="B36" s="83" t="s">
        <v>135</v>
      </c>
      <c r="C36" s="84"/>
      <c r="D36" s="92">
        <f>COMPOSICAO!D31</f>
        <v>184.85</v>
      </c>
    </row>
    <row r="37" spans="1:4" x14ac:dyDescent="0.2">
      <c r="A37" s="86" t="s">
        <v>136</v>
      </c>
      <c r="B37" s="110"/>
      <c r="C37" s="111"/>
      <c r="D37" s="88">
        <f>SUM(D32,D35,D36)</f>
        <v>1240.8499999999999</v>
      </c>
    </row>
    <row r="38" spans="1:4" x14ac:dyDescent="0.2">
      <c r="A38" s="73"/>
      <c r="B38" s="74"/>
      <c r="C38" s="75"/>
      <c r="D38" s="76"/>
    </row>
    <row r="39" spans="1:4" x14ac:dyDescent="0.2">
      <c r="A39" s="112">
        <v>2</v>
      </c>
      <c r="B39" s="121" t="s">
        <v>137</v>
      </c>
      <c r="C39" s="122"/>
      <c r="D39" s="112" t="s">
        <v>98</v>
      </c>
    </row>
    <row r="40" spans="1:4" x14ac:dyDescent="0.2">
      <c r="A40" s="70" t="s">
        <v>104</v>
      </c>
      <c r="B40" s="83" t="s">
        <v>138</v>
      </c>
      <c r="C40" s="123"/>
      <c r="D40" s="85">
        <f>D14</f>
        <v>0</v>
      </c>
    </row>
    <row r="41" spans="1:4" x14ac:dyDescent="0.2">
      <c r="A41" s="70" t="s">
        <v>111</v>
      </c>
      <c r="B41" s="83" t="s">
        <v>139</v>
      </c>
      <c r="C41" s="123"/>
      <c r="D41" s="85">
        <f>D26</f>
        <v>0</v>
      </c>
    </row>
    <row r="42" spans="1:4" x14ac:dyDescent="0.2">
      <c r="A42" s="70" t="s">
        <v>128</v>
      </c>
      <c r="B42" s="83" t="s">
        <v>140</v>
      </c>
      <c r="C42" s="123"/>
      <c r="D42" s="85">
        <f>D37</f>
        <v>1240.8499999999999</v>
      </c>
    </row>
    <row r="43" spans="1:4" x14ac:dyDescent="0.2">
      <c r="A43" s="299" t="s">
        <v>141</v>
      </c>
      <c r="B43" s="304"/>
      <c r="C43" s="124"/>
      <c r="D43" s="88">
        <f>SUM(D40:D42)</f>
        <v>1240.8499999999999</v>
      </c>
    </row>
    <row r="44" spans="1:4" x14ac:dyDescent="0.2">
      <c r="A44" s="73"/>
      <c r="B44" s="74"/>
      <c r="C44" s="75"/>
      <c r="D44" s="76"/>
    </row>
    <row r="45" spans="1:4" x14ac:dyDescent="0.2">
      <c r="A45" s="305" t="s">
        <v>142</v>
      </c>
      <c r="B45" s="306"/>
      <c r="C45" s="306"/>
      <c r="D45" s="307"/>
    </row>
    <row r="46" spans="1:4" x14ac:dyDescent="0.2">
      <c r="A46" s="112">
        <v>3</v>
      </c>
      <c r="B46" s="108" t="s">
        <v>97</v>
      </c>
      <c r="C46" s="125" t="s">
        <v>105</v>
      </c>
      <c r="D46" s="112" t="s">
        <v>98</v>
      </c>
    </row>
    <row r="47" spans="1:4" x14ac:dyDescent="0.2">
      <c r="A47" s="70" t="s">
        <v>99</v>
      </c>
      <c r="B47" s="83" t="s">
        <v>143</v>
      </c>
      <c r="C47" s="93">
        <v>4.1666666666666666E-3</v>
      </c>
      <c r="D47" s="114">
        <f t="shared" ref="D47:D52" si="1">C47*$D$7</f>
        <v>0</v>
      </c>
    </row>
    <row r="48" spans="1:4" x14ac:dyDescent="0.2">
      <c r="A48" s="70" t="s">
        <v>107</v>
      </c>
      <c r="B48" s="83" t="s">
        <v>144</v>
      </c>
      <c r="C48" s="93">
        <v>3.3333333333333332E-4</v>
      </c>
      <c r="D48" s="114">
        <f t="shared" si="1"/>
        <v>0</v>
      </c>
    </row>
    <row r="49" spans="1:4" x14ac:dyDescent="0.2">
      <c r="A49" s="77" t="s">
        <v>114</v>
      </c>
      <c r="B49" s="78" t="s">
        <v>145</v>
      </c>
      <c r="C49" s="93">
        <v>3.4399999999999993E-2</v>
      </c>
      <c r="D49" s="114">
        <f t="shared" si="1"/>
        <v>0</v>
      </c>
    </row>
    <row r="50" spans="1:4" x14ac:dyDescent="0.2">
      <c r="A50" s="70" t="s">
        <v>116</v>
      </c>
      <c r="B50" s="83" t="s">
        <v>146</v>
      </c>
      <c r="C50" s="93">
        <v>1.2444444444444444E-2</v>
      </c>
      <c r="D50" s="114">
        <f t="shared" si="1"/>
        <v>0</v>
      </c>
    </row>
    <row r="51" spans="1:4" x14ac:dyDescent="0.2">
      <c r="A51" s="70" t="s">
        <v>118</v>
      </c>
      <c r="B51" s="83" t="s">
        <v>147</v>
      </c>
      <c r="C51" s="93">
        <v>4.5631999999999999E-3</v>
      </c>
      <c r="D51" s="114">
        <f t="shared" si="1"/>
        <v>0</v>
      </c>
    </row>
    <row r="52" spans="1:4" x14ac:dyDescent="0.2">
      <c r="A52" s="70" t="s">
        <v>120</v>
      </c>
      <c r="B52" s="83" t="s">
        <v>148</v>
      </c>
      <c r="C52" s="93">
        <v>3.9680000000000005E-4</v>
      </c>
      <c r="D52" s="114">
        <f t="shared" si="1"/>
        <v>0</v>
      </c>
    </row>
    <row r="53" spans="1:4" x14ac:dyDescent="0.2">
      <c r="A53" s="299" t="s">
        <v>149</v>
      </c>
      <c r="B53" s="300"/>
      <c r="C53" s="94">
        <f>SUM(C47:C52)</f>
        <v>5.6304444444444435E-2</v>
      </c>
      <c r="D53" s="88">
        <f>SUM(D47:D52)</f>
        <v>0</v>
      </c>
    </row>
    <row r="54" spans="1:4" x14ac:dyDescent="0.2">
      <c r="A54" s="73"/>
      <c r="B54" s="74"/>
      <c r="C54" s="95"/>
      <c r="D54" s="76"/>
    </row>
    <row r="55" spans="1:4" x14ac:dyDescent="0.2">
      <c r="A55" s="305" t="s">
        <v>150</v>
      </c>
      <c r="B55" s="306"/>
      <c r="C55" s="306"/>
      <c r="D55" s="307"/>
    </row>
    <row r="56" spans="1:4" x14ac:dyDescent="0.2">
      <c r="A56" s="112">
        <v>4</v>
      </c>
      <c r="B56" s="108" t="s">
        <v>97</v>
      </c>
      <c r="C56" s="125" t="s">
        <v>105</v>
      </c>
      <c r="D56" s="112" t="s">
        <v>98</v>
      </c>
    </row>
    <row r="57" spans="1:4" x14ac:dyDescent="0.2">
      <c r="A57" s="299" t="s">
        <v>151</v>
      </c>
      <c r="B57" s="300"/>
      <c r="C57" s="96">
        <v>0</v>
      </c>
      <c r="D57" s="126">
        <v>0</v>
      </c>
    </row>
    <row r="58" spans="1:4" x14ac:dyDescent="0.2">
      <c r="A58" s="73"/>
      <c r="B58" s="74"/>
      <c r="C58" s="95"/>
      <c r="D58" s="76"/>
    </row>
    <row r="59" spans="1:4" x14ac:dyDescent="0.2">
      <c r="A59" s="305" t="s">
        <v>152</v>
      </c>
      <c r="B59" s="306"/>
      <c r="C59" s="306"/>
      <c r="D59" s="307"/>
    </row>
    <row r="60" spans="1:4" x14ac:dyDescent="0.2">
      <c r="A60" s="112">
        <v>5</v>
      </c>
      <c r="B60" s="127" t="s">
        <v>97</v>
      </c>
      <c r="C60" s="128"/>
      <c r="D60" s="129" t="s">
        <v>98</v>
      </c>
    </row>
    <row r="61" spans="1:4" x14ac:dyDescent="0.2">
      <c r="A61" s="86" t="s">
        <v>153</v>
      </c>
      <c r="B61" s="110"/>
      <c r="C61" s="87"/>
      <c r="D61" s="130">
        <v>0</v>
      </c>
    </row>
    <row r="62" spans="1:4" x14ac:dyDescent="0.2">
      <c r="A62" s="73"/>
      <c r="B62" s="74"/>
      <c r="C62" s="97"/>
      <c r="D62" s="76"/>
    </row>
    <row r="63" spans="1:4" x14ac:dyDescent="0.2">
      <c r="A63" s="305" t="s">
        <v>154</v>
      </c>
      <c r="B63" s="306"/>
      <c r="C63" s="306"/>
      <c r="D63" s="307"/>
    </row>
    <row r="64" spans="1:4" x14ac:dyDescent="0.2">
      <c r="A64" s="112">
        <v>6</v>
      </c>
      <c r="B64" s="108" t="s">
        <v>97</v>
      </c>
      <c r="C64" s="131" t="s">
        <v>105</v>
      </c>
      <c r="D64" s="112" t="s">
        <v>98</v>
      </c>
    </row>
    <row r="65" spans="1:4" x14ac:dyDescent="0.2">
      <c r="A65" s="98" t="s">
        <v>99</v>
      </c>
      <c r="B65" s="99" t="s">
        <v>155</v>
      </c>
      <c r="C65" s="100">
        <v>0.05</v>
      </c>
      <c r="D65" s="88">
        <f>C65*$D$81</f>
        <v>62.042499999999997</v>
      </c>
    </row>
    <row r="66" spans="1:4" x14ac:dyDescent="0.2">
      <c r="A66" s="98" t="s">
        <v>107</v>
      </c>
      <c r="B66" s="99" t="s">
        <v>156</v>
      </c>
      <c r="C66" s="100">
        <v>0.1</v>
      </c>
      <c r="D66" s="88">
        <f>C66*($D$81+$D$65)</f>
        <v>130.28925000000001</v>
      </c>
    </row>
    <row r="67" spans="1:4" x14ac:dyDescent="0.2">
      <c r="A67" s="98" t="s">
        <v>114</v>
      </c>
      <c r="B67" s="99" t="s">
        <v>157</v>
      </c>
      <c r="C67" s="100">
        <v>9.2499999999999999E-2</v>
      </c>
      <c r="D67" s="88">
        <f>((D65+D66+D81)/(1-C67))-(D65+D66+D81)</f>
        <v>146.08188636363639</v>
      </c>
    </row>
    <row r="68" spans="1:4" x14ac:dyDescent="0.2">
      <c r="A68" s="77" t="s">
        <v>158</v>
      </c>
      <c r="B68" s="101" t="s">
        <v>159</v>
      </c>
      <c r="C68" s="93">
        <v>6.4999999999999997E-3</v>
      </c>
      <c r="D68" s="88">
        <f>C68*$D$83</f>
        <v>0</v>
      </c>
    </row>
    <row r="69" spans="1:4" x14ac:dyDescent="0.2">
      <c r="A69" s="77" t="s">
        <v>160</v>
      </c>
      <c r="B69" s="101" t="s">
        <v>161</v>
      </c>
      <c r="C69" s="93">
        <v>0.03</v>
      </c>
      <c r="D69" s="88">
        <f>C69*$D$83</f>
        <v>0</v>
      </c>
    </row>
    <row r="70" spans="1:4" x14ac:dyDescent="0.2">
      <c r="A70" s="70" t="s">
        <v>162</v>
      </c>
      <c r="B70" s="71" t="s">
        <v>163</v>
      </c>
      <c r="C70" s="93">
        <v>0.02</v>
      </c>
      <c r="D70" s="88">
        <f>C70*$D$83</f>
        <v>0</v>
      </c>
    </row>
    <row r="71" spans="1:4" x14ac:dyDescent="0.2">
      <c r="A71" s="70" t="s">
        <v>164</v>
      </c>
      <c r="B71" s="102" t="s">
        <v>165</v>
      </c>
      <c r="C71" s="93">
        <v>3.5999999999999997E-2</v>
      </c>
      <c r="D71" s="88">
        <f>C71*$D$83</f>
        <v>0</v>
      </c>
    </row>
    <row r="72" spans="1:4" x14ac:dyDescent="0.2">
      <c r="A72" s="299" t="s">
        <v>166</v>
      </c>
      <c r="B72" s="300"/>
      <c r="C72" s="96">
        <f>SUM(C65:C67)</f>
        <v>0.24250000000000002</v>
      </c>
      <c r="D72" s="88">
        <f>SUM(D65:D67)</f>
        <v>338.41363636363639</v>
      </c>
    </row>
    <row r="73" spans="1:4" x14ac:dyDescent="0.2">
      <c r="A73" s="73"/>
      <c r="B73" s="74"/>
      <c r="C73" s="75"/>
      <c r="D73" s="76"/>
    </row>
    <row r="74" spans="1:4" x14ac:dyDescent="0.2">
      <c r="A74" s="301" t="s">
        <v>167</v>
      </c>
      <c r="B74" s="302"/>
      <c r="C74" s="302"/>
      <c r="D74" s="303"/>
    </row>
    <row r="75" spans="1:4" x14ac:dyDescent="0.2">
      <c r="A75" s="116" t="s">
        <v>168</v>
      </c>
      <c r="B75" s="132"/>
      <c r="C75" s="133"/>
      <c r="D75" s="112" t="s">
        <v>98</v>
      </c>
    </row>
    <row r="76" spans="1:4" x14ac:dyDescent="0.2">
      <c r="A76" s="70">
        <v>1</v>
      </c>
      <c r="B76" s="103" t="s">
        <v>169</v>
      </c>
      <c r="C76" s="104"/>
      <c r="D76" s="85">
        <f>D7</f>
        <v>0</v>
      </c>
    </row>
    <row r="77" spans="1:4" x14ac:dyDescent="0.2">
      <c r="A77" s="70">
        <v>2</v>
      </c>
      <c r="B77" s="103" t="s">
        <v>170</v>
      </c>
      <c r="C77" s="104"/>
      <c r="D77" s="85">
        <f>D43</f>
        <v>1240.8499999999999</v>
      </c>
    </row>
    <row r="78" spans="1:4" x14ac:dyDescent="0.2">
      <c r="A78" s="70">
        <v>3</v>
      </c>
      <c r="B78" s="103" t="s">
        <v>171</v>
      </c>
      <c r="C78" s="104"/>
      <c r="D78" s="85">
        <f>D53</f>
        <v>0</v>
      </c>
    </row>
    <row r="79" spans="1:4" x14ac:dyDescent="0.2">
      <c r="A79" s="70">
        <v>4</v>
      </c>
      <c r="B79" s="103" t="s">
        <v>172</v>
      </c>
      <c r="C79" s="104"/>
      <c r="D79" s="85">
        <v>0</v>
      </c>
    </row>
    <row r="80" spans="1:4" x14ac:dyDescent="0.2">
      <c r="A80" s="70">
        <v>5</v>
      </c>
      <c r="B80" s="103" t="s">
        <v>173</v>
      </c>
      <c r="C80" s="104"/>
      <c r="D80" s="85">
        <v>0</v>
      </c>
    </row>
    <row r="81" spans="1:4" x14ac:dyDescent="0.2">
      <c r="A81" s="134" t="s">
        <v>174</v>
      </c>
      <c r="B81" s="110"/>
      <c r="C81" s="111"/>
      <c r="D81" s="88">
        <f>SUM(D76:D80)</f>
        <v>1240.8499999999999</v>
      </c>
    </row>
    <row r="82" spans="1:4" x14ac:dyDescent="0.2">
      <c r="A82" s="70">
        <v>6</v>
      </c>
      <c r="B82" s="103" t="s">
        <v>175</v>
      </c>
      <c r="C82" s="104"/>
      <c r="D82" s="85">
        <f>D72</f>
        <v>338.41363636363639</v>
      </c>
    </row>
    <row r="83" spans="1:4" x14ac:dyDescent="0.2">
      <c r="A83" s="299" t="s">
        <v>176</v>
      </c>
      <c r="B83" s="304"/>
      <c r="C83" s="300"/>
      <c r="D83" s="135">
        <f>IF(D7=0,0,SUM(D81:D82))</f>
        <v>0</v>
      </c>
    </row>
    <row r="84" spans="1:4" x14ac:dyDescent="0.2">
      <c r="C84" s="105" t="s">
        <v>177</v>
      </c>
      <c r="D84" s="106" t="e">
        <f>ROUNDUP(D83/D76,2)</f>
        <v>#DIV/0!</v>
      </c>
    </row>
    <row r="85" spans="1:4" x14ac:dyDescent="0.2"/>
    <row r="86" spans="1:4" hidden="1" x14ac:dyDescent="0.2">
      <c r="D86" s="137"/>
    </row>
  </sheetData>
  <mergeCells count="22">
    <mergeCell ref="A28:D28"/>
    <mergeCell ref="B29:C29"/>
    <mergeCell ref="A43:B43"/>
    <mergeCell ref="A45:D45"/>
    <mergeCell ref="A53:B53"/>
    <mergeCell ref="A33:A35"/>
    <mergeCell ref="A1:D1"/>
    <mergeCell ref="A30:A32"/>
    <mergeCell ref="A72:B72"/>
    <mergeCell ref="A74:D74"/>
    <mergeCell ref="A83:C83"/>
    <mergeCell ref="A55:D55"/>
    <mergeCell ref="A57:B57"/>
    <mergeCell ref="A59:D59"/>
    <mergeCell ref="A63:D63"/>
    <mergeCell ref="A26:B26"/>
    <mergeCell ref="A16:D16"/>
    <mergeCell ref="A3:D3"/>
    <mergeCell ref="A4:D4"/>
    <mergeCell ref="A9:D9"/>
    <mergeCell ref="A10:D10"/>
    <mergeCell ref="A14:B14"/>
  </mergeCells>
  <pageMargins left="0.511811024" right="0.511811024" top="0.78740157499999996" bottom="0.78740157499999996" header="0.31496062000000002" footer="0.3149606200000000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05EEB1-8DFD-40D1-AD8A-46D7A8F1C2CA}">
  <sheetPr>
    <tabColor rgb="FFFF0000"/>
  </sheetPr>
  <dimension ref="A1:D86"/>
  <sheetViews>
    <sheetView zoomScaleNormal="100" workbookViewId="0">
      <selection activeCell="D6" sqref="D6"/>
    </sheetView>
  </sheetViews>
  <sheetFormatPr defaultColWidth="0" defaultRowHeight="12" zeroHeight="1" x14ac:dyDescent="0.2"/>
  <cols>
    <col min="1" max="1" width="5.85546875" style="89" customWidth="1"/>
    <col min="2" max="2" width="83.28515625" style="89" customWidth="1"/>
    <col min="3" max="3" width="12.42578125" style="89" customWidth="1"/>
    <col min="4" max="4" width="15.42578125" style="89" customWidth="1"/>
    <col min="5" max="5" width="9.140625" style="89" hidden="1" customWidth="1"/>
    <col min="6" max="16384" width="9.140625" style="89" hidden="1"/>
  </cols>
  <sheetData>
    <row r="1" spans="1:4" ht="18.75" thickBot="1" x14ac:dyDescent="0.25">
      <c r="A1" s="319" t="str">
        <f>Perfis!B4</f>
        <v>Arquiteto de Software - Sênior</v>
      </c>
      <c r="B1" s="294"/>
      <c r="C1" s="294"/>
      <c r="D1" s="295"/>
    </row>
    <row r="2" spans="1:4" x14ac:dyDescent="0.2">
      <c r="A2" s="136"/>
      <c r="B2" s="136"/>
      <c r="C2" s="136"/>
      <c r="D2" s="136"/>
    </row>
    <row r="3" spans="1:4" ht="18" x14ac:dyDescent="0.2">
      <c r="A3" s="313" t="s">
        <v>95</v>
      </c>
      <c r="B3" s="314"/>
      <c r="C3" s="314"/>
      <c r="D3" s="315"/>
    </row>
    <row r="4" spans="1:4" x14ac:dyDescent="0.2">
      <c r="A4" s="305" t="s">
        <v>96</v>
      </c>
      <c r="B4" s="306"/>
      <c r="C4" s="306"/>
      <c r="D4" s="307"/>
    </row>
    <row r="5" spans="1:4" x14ac:dyDescent="0.2">
      <c r="A5" s="107">
        <v>1</v>
      </c>
      <c r="B5" s="108" t="s">
        <v>97</v>
      </c>
      <c r="C5" s="109"/>
      <c r="D5" s="107" t="s">
        <v>98</v>
      </c>
    </row>
    <row r="6" spans="1:4" x14ac:dyDescent="0.2">
      <c r="A6" s="70" t="s">
        <v>99</v>
      </c>
      <c r="B6" s="71" t="s">
        <v>100</v>
      </c>
      <c r="C6" s="72">
        <v>1</v>
      </c>
      <c r="D6" s="85">
        <f>_xlfn.XLOOKUP(A1,Perfis!B3:B35,Perfis!C3:C35)</f>
        <v>0</v>
      </c>
    </row>
    <row r="7" spans="1:4" x14ac:dyDescent="0.2">
      <c r="A7" s="86" t="s">
        <v>101</v>
      </c>
      <c r="B7" s="110"/>
      <c r="C7" s="111"/>
      <c r="D7" s="88">
        <f>SUM(D6)</f>
        <v>0</v>
      </c>
    </row>
    <row r="8" spans="1:4" x14ac:dyDescent="0.2">
      <c r="A8" s="73"/>
      <c r="B8" s="74"/>
      <c r="C8" s="75"/>
      <c r="D8" s="76"/>
    </row>
    <row r="9" spans="1:4" x14ac:dyDescent="0.2">
      <c r="A9" s="305" t="s">
        <v>102</v>
      </c>
      <c r="B9" s="306"/>
      <c r="C9" s="306"/>
      <c r="D9" s="307"/>
    </row>
    <row r="10" spans="1:4" x14ac:dyDescent="0.2">
      <c r="A10" s="316" t="s">
        <v>103</v>
      </c>
      <c r="B10" s="317"/>
      <c r="C10" s="317"/>
      <c r="D10" s="318"/>
    </row>
    <row r="11" spans="1:4" x14ac:dyDescent="0.2">
      <c r="A11" s="112" t="s">
        <v>104</v>
      </c>
      <c r="B11" s="108" t="s">
        <v>97</v>
      </c>
      <c r="C11" s="113" t="s">
        <v>105</v>
      </c>
      <c r="D11" s="112" t="s">
        <v>98</v>
      </c>
    </row>
    <row r="12" spans="1:4" x14ac:dyDescent="0.2">
      <c r="A12" s="77" t="s">
        <v>99</v>
      </c>
      <c r="B12" s="78" t="s">
        <v>106</v>
      </c>
      <c r="C12" s="79">
        <v>8.3333333333333329E-2</v>
      </c>
      <c r="D12" s="114">
        <f>C12*$D$7</f>
        <v>0</v>
      </c>
    </row>
    <row r="13" spans="1:4" x14ac:dyDescent="0.2">
      <c r="A13" s="77" t="s">
        <v>107</v>
      </c>
      <c r="B13" s="78" t="s">
        <v>108</v>
      </c>
      <c r="C13" s="79">
        <v>7.7777777777777779E-2</v>
      </c>
      <c r="D13" s="114">
        <f>C13*$D$7</f>
        <v>0</v>
      </c>
    </row>
    <row r="14" spans="1:4" x14ac:dyDescent="0.2">
      <c r="A14" s="299" t="s">
        <v>109</v>
      </c>
      <c r="B14" s="300"/>
      <c r="C14" s="80">
        <f>SUM(C12:C13)</f>
        <v>0.16111111111111109</v>
      </c>
      <c r="D14" s="88">
        <f>SUM(D12:D13)</f>
        <v>0</v>
      </c>
    </row>
    <row r="15" spans="1:4" x14ac:dyDescent="0.2">
      <c r="A15" s="73"/>
      <c r="B15" s="74"/>
      <c r="C15" s="95"/>
      <c r="D15" s="76"/>
    </row>
    <row r="16" spans="1:4" x14ac:dyDescent="0.2">
      <c r="A16" s="316" t="s">
        <v>110</v>
      </c>
      <c r="B16" s="317"/>
      <c r="C16" s="317"/>
      <c r="D16" s="318"/>
    </row>
    <row r="17" spans="1:4" x14ac:dyDescent="0.2">
      <c r="A17" s="112" t="s">
        <v>111</v>
      </c>
      <c r="B17" s="108" t="s">
        <v>97</v>
      </c>
      <c r="C17" s="115" t="s">
        <v>105</v>
      </c>
      <c r="D17" s="112" t="s">
        <v>98</v>
      </c>
    </row>
    <row r="18" spans="1:4" x14ac:dyDescent="0.2">
      <c r="A18" s="77" t="s">
        <v>99</v>
      </c>
      <c r="B18" s="81" t="s">
        <v>112</v>
      </c>
      <c r="C18" s="79">
        <v>0.05</v>
      </c>
      <c r="D18" s="114">
        <f t="shared" ref="D18:D25" si="0">C18*($D$7+$D$14)</f>
        <v>0</v>
      </c>
    </row>
    <row r="19" spans="1:4" x14ac:dyDescent="0.2">
      <c r="A19" s="77" t="s">
        <v>107</v>
      </c>
      <c r="B19" s="82" t="s">
        <v>113</v>
      </c>
      <c r="C19" s="79">
        <v>2.5000000000000001E-2</v>
      </c>
      <c r="D19" s="114">
        <f t="shared" si="0"/>
        <v>0</v>
      </c>
    </row>
    <row r="20" spans="1:4" x14ac:dyDescent="0.2">
      <c r="A20" s="77" t="s">
        <v>114</v>
      </c>
      <c r="B20" s="82" t="s">
        <v>115</v>
      </c>
      <c r="C20" s="79">
        <v>0.03</v>
      </c>
      <c r="D20" s="114">
        <f t="shared" si="0"/>
        <v>0</v>
      </c>
    </row>
    <row r="21" spans="1:4" x14ac:dyDescent="0.2">
      <c r="A21" s="77" t="s">
        <v>116</v>
      </c>
      <c r="B21" s="82" t="s">
        <v>117</v>
      </c>
      <c r="C21" s="79">
        <v>1.4999999999999999E-2</v>
      </c>
      <c r="D21" s="114">
        <f t="shared" si="0"/>
        <v>0</v>
      </c>
    </row>
    <row r="22" spans="1:4" x14ac:dyDescent="0.2">
      <c r="A22" s="77" t="s">
        <v>118</v>
      </c>
      <c r="B22" s="82" t="s">
        <v>119</v>
      </c>
      <c r="C22" s="79">
        <v>0.01</v>
      </c>
      <c r="D22" s="114">
        <f t="shared" si="0"/>
        <v>0</v>
      </c>
    </row>
    <row r="23" spans="1:4" x14ac:dyDescent="0.2">
      <c r="A23" s="77" t="s">
        <v>120</v>
      </c>
      <c r="B23" s="78" t="s">
        <v>121</v>
      </c>
      <c r="C23" s="79">
        <v>6.0000000000000001E-3</v>
      </c>
      <c r="D23" s="114">
        <f t="shared" si="0"/>
        <v>0</v>
      </c>
    </row>
    <row r="24" spans="1:4" x14ac:dyDescent="0.2">
      <c r="A24" s="77" t="s">
        <v>122</v>
      </c>
      <c r="B24" s="82" t="s">
        <v>123</v>
      </c>
      <c r="C24" s="79">
        <v>2E-3</v>
      </c>
      <c r="D24" s="114">
        <f t="shared" si="0"/>
        <v>0</v>
      </c>
    </row>
    <row r="25" spans="1:4" x14ac:dyDescent="0.2">
      <c r="A25" s="77" t="s">
        <v>124</v>
      </c>
      <c r="B25" s="81" t="s">
        <v>125</v>
      </c>
      <c r="C25" s="79">
        <v>0.08</v>
      </c>
      <c r="D25" s="114">
        <f t="shared" si="0"/>
        <v>0</v>
      </c>
    </row>
    <row r="26" spans="1:4" x14ac:dyDescent="0.2">
      <c r="A26" s="308" t="s">
        <v>126</v>
      </c>
      <c r="B26" s="309"/>
      <c r="C26" s="117">
        <f>SUM(C18:C25)</f>
        <v>0.21800000000000003</v>
      </c>
      <c r="D26" s="118">
        <f>SUM(D18:D25)</f>
        <v>0</v>
      </c>
    </row>
    <row r="27" spans="1:4" x14ac:dyDescent="0.2">
      <c r="A27" s="73"/>
      <c r="B27" s="74"/>
      <c r="C27" s="119"/>
      <c r="D27" s="76"/>
    </row>
    <row r="28" spans="1:4" x14ac:dyDescent="0.2">
      <c r="A28" s="316" t="s">
        <v>127</v>
      </c>
      <c r="B28" s="317"/>
      <c r="C28" s="317"/>
      <c r="D28" s="318"/>
    </row>
    <row r="29" spans="1:4" x14ac:dyDescent="0.2">
      <c r="A29" s="112" t="s">
        <v>128</v>
      </c>
      <c r="B29" s="316" t="s">
        <v>97</v>
      </c>
      <c r="C29" s="318"/>
      <c r="D29" s="112" t="s">
        <v>98</v>
      </c>
    </row>
    <row r="30" spans="1:4" x14ac:dyDescent="0.2">
      <c r="A30" s="296" t="s">
        <v>99</v>
      </c>
      <c r="B30" s="83" t="s">
        <v>129</v>
      </c>
      <c r="C30" s="84"/>
      <c r="D30" s="85">
        <f>COMPOSICAO!D20*2*22</f>
        <v>242</v>
      </c>
    </row>
    <row r="31" spans="1:4" x14ac:dyDescent="0.2">
      <c r="A31" s="297"/>
      <c r="B31" s="83" t="s">
        <v>130</v>
      </c>
      <c r="C31" s="84"/>
      <c r="D31" s="85">
        <f>D6*COMPOSICAO!D21</f>
        <v>0</v>
      </c>
    </row>
    <row r="32" spans="1:4" x14ac:dyDescent="0.2">
      <c r="A32" s="298"/>
      <c r="B32" s="86" t="s">
        <v>131</v>
      </c>
      <c r="C32" s="87"/>
      <c r="D32" s="88">
        <f>IF(D30-D31&gt;0,D30-D31,0)</f>
        <v>242</v>
      </c>
    </row>
    <row r="33" spans="1:4" x14ac:dyDescent="0.2">
      <c r="A33" s="296" t="s">
        <v>107</v>
      </c>
      <c r="B33" s="83" t="s">
        <v>132</v>
      </c>
      <c r="C33" s="120"/>
      <c r="D33" s="85">
        <f>COMPOSICAO!D23*22</f>
        <v>814</v>
      </c>
    </row>
    <row r="34" spans="1:4" x14ac:dyDescent="0.2">
      <c r="A34" s="297"/>
      <c r="B34" s="83" t="s">
        <v>133</v>
      </c>
      <c r="C34" s="90">
        <v>0</v>
      </c>
      <c r="D34" s="85">
        <f>D33*C34</f>
        <v>0</v>
      </c>
    </row>
    <row r="35" spans="1:4" x14ac:dyDescent="0.2">
      <c r="A35" s="298"/>
      <c r="B35" s="86" t="s">
        <v>134</v>
      </c>
      <c r="C35" s="91"/>
      <c r="D35" s="88">
        <f>D33-D34</f>
        <v>814</v>
      </c>
    </row>
    <row r="36" spans="1:4" x14ac:dyDescent="0.2">
      <c r="A36" s="70" t="s">
        <v>114</v>
      </c>
      <c r="B36" s="83" t="s">
        <v>135</v>
      </c>
      <c r="C36" s="84"/>
      <c r="D36" s="92">
        <f>COMPOSICAO!D31</f>
        <v>184.85</v>
      </c>
    </row>
    <row r="37" spans="1:4" x14ac:dyDescent="0.2">
      <c r="A37" s="86" t="s">
        <v>136</v>
      </c>
      <c r="B37" s="110"/>
      <c r="C37" s="111"/>
      <c r="D37" s="88">
        <f>SUM(D32,D35,D36)</f>
        <v>1240.8499999999999</v>
      </c>
    </row>
    <row r="38" spans="1:4" x14ac:dyDescent="0.2">
      <c r="A38" s="73"/>
      <c r="B38" s="74"/>
      <c r="C38" s="75"/>
      <c r="D38" s="76"/>
    </row>
    <row r="39" spans="1:4" x14ac:dyDescent="0.2">
      <c r="A39" s="112">
        <v>2</v>
      </c>
      <c r="B39" s="121" t="s">
        <v>137</v>
      </c>
      <c r="C39" s="122"/>
      <c r="D39" s="112" t="s">
        <v>98</v>
      </c>
    </row>
    <row r="40" spans="1:4" x14ac:dyDescent="0.2">
      <c r="A40" s="70" t="s">
        <v>104</v>
      </c>
      <c r="B40" s="83" t="s">
        <v>138</v>
      </c>
      <c r="C40" s="123"/>
      <c r="D40" s="85">
        <f>D14</f>
        <v>0</v>
      </c>
    </row>
    <row r="41" spans="1:4" x14ac:dyDescent="0.2">
      <c r="A41" s="70" t="s">
        <v>111</v>
      </c>
      <c r="B41" s="83" t="s">
        <v>139</v>
      </c>
      <c r="C41" s="123"/>
      <c r="D41" s="85">
        <f>D26</f>
        <v>0</v>
      </c>
    </row>
    <row r="42" spans="1:4" x14ac:dyDescent="0.2">
      <c r="A42" s="70" t="s">
        <v>128</v>
      </c>
      <c r="B42" s="83" t="s">
        <v>140</v>
      </c>
      <c r="C42" s="123"/>
      <c r="D42" s="85">
        <f>D37</f>
        <v>1240.8499999999999</v>
      </c>
    </row>
    <row r="43" spans="1:4" x14ac:dyDescent="0.2">
      <c r="A43" s="299" t="s">
        <v>141</v>
      </c>
      <c r="B43" s="304"/>
      <c r="C43" s="124"/>
      <c r="D43" s="88">
        <f>SUM(D40:D42)</f>
        <v>1240.8499999999999</v>
      </c>
    </row>
    <row r="44" spans="1:4" x14ac:dyDescent="0.2">
      <c r="A44" s="73"/>
      <c r="B44" s="74"/>
      <c r="C44" s="75"/>
      <c r="D44" s="76"/>
    </row>
    <row r="45" spans="1:4" x14ac:dyDescent="0.2">
      <c r="A45" s="305" t="s">
        <v>142</v>
      </c>
      <c r="B45" s="306"/>
      <c r="C45" s="306"/>
      <c r="D45" s="307"/>
    </row>
    <row r="46" spans="1:4" x14ac:dyDescent="0.2">
      <c r="A46" s="112">
        <v>3</v>
      </c>
      <c r="B46" s="108" t="s">
        <v>97</v>
      </c>
      <c r="C46" s="125" t="s">
        <v>105</v>
      </c>
      <c r="D46" s="112" t="s">
        <v>98</v>
      </c>
    </row>
    <row r="47" spans="1:4" x14ac:dyDescent="0.2">
      <c r="A47" s="70" t="s">
        <v>99</v>
      </c>
      <c r="B47" s="83" t="s">
        <v>143</v>
      </c>
      <c r="C47" s="93">
        <v>4.1666666666666666E-3</v>
      </c>
      <c r="D47" s="114">
        <f t="shared" ref="D47:D52" si="1">C47*$D$7</f>
        <v>0</v>
      </c>
    </row>
    <row r="48" spans="1:4" x14ac:dyDescent="0.2">
      <c r="A48" s="70" t="s">
        <v>107</v>
      </c>
      <c r="B48" s="83" t="s">
        <v>144</v>
      </c>
      <c r="C48" s="93">
        <v>3.3333333333333332E-4</v>
      </c>
      <c r="D48" s="114">
        <f t="shared" si="1"/>
        <v>0</v>
      </c>
    </row>
    <row r="49" spans="1:4" x14ac:dyDescent="0.2">
      <c r="A49" s="77" t="s">
        <v>114</v>
      </c>
      <c r="B49" s="78" t="s">
        <v>145</v>
      </c>
      <c r="C49" s="93">
        <v>3.4399999999999993E-2</v>
      </c>
      <c r="D49" s="114">
        <f t="shared" si="1"/>
        <v>0</v>
      </c>
    </row>
    <row r="50" spans="1:4" x14ac:dyDescent="0.2">
      <c r="A50" s="70" t="s">
        <v>116</v>
      </c>
      <c r="B50" s="83" t="s">
        <v>146</v>
      </c>
      <c r="C50" s="93">
        <v>1.2444444444444444E-2</v>
      </c>
      <c r="D50" s="114">
        <f t="shared" si="1"/>
        <v>0</v>
      </c>
    </row>
    <row r="51" spans="1:4" x14ac:dyDescent="0.2">
      <c r="A51" s="70" t="s">
        <v>118</v>
      </c>
      <c r="B51" s="83" t="s">
        <v>147</v>
      </c>
      <c r="C51" s="93">
        <v>4.5631999999999999E-3</v>
      </c>
      <c r="D51" s="114">
        <f t="shared" si="1"/>
        <v>0</v>
      </c>
    </row>
    <row r="52" spans="1:4" x14ac:dyDescent="0.2">
      <c r="A52" s="70" t="s">
        <v>120</v>
      </c>
      <c r="B52" s="83" t="s">
        <v>148</v>
      </c>
      <c r="C52" s="93">
        <v>3.9680000000000005E-4</v>
      </c>
      <c r="D52" s="114">
        <f t="shared" si="1"/>
        <v>0</v>
      </c>
    </row>
    <row r="53" spans="1:4" x14ac:dyDescent="0.2">
      <c r="A53" s="299" t="s">
        <v>149</v>
      </c>
      <c r="B53" s="300"/>
      <c r="C53" s="94">
        <f>SUM(C47:C52)</f>
        <v>5.6304444444444435E-2</v>
      </c>
      <c r="D53" s="88">
        <f>SUM(D47:D52)</f>
        <v>0</v>
      </c>
    </row>
    <row r="54" spans="1:4" x14ac:dyDescent="0.2">
      <c r="A54" s="73"/>
      <c r="B54" s="74"/>
      <c r="C54" s="95"/>
      <c r="D54" s="76"/>
    </row>
    <row r="55" spans="1:4" x14ac:dyDescent="0.2">
      <c r="A55" s="305" t="s">
        <v>150</v>
      </c>
      <c r="B55" s="306"/>
      <c r="C55" s="306"/>
      <c r="D55" s="307"/>
    </row>
    <row r="56" spans="1:4" x14ac:dyDescent="0.2">
      <c r="A56" s="112">
        <v>4</v>
      </c>
      <c r="B56" s="108" t="s">
        <v>97</v>
      </c>
      <c r="C56" s="125" t="s">
        <v>105</v>
      </c>
      <c r="D56" s="112" t="s">
        <v>98</v>
      </c>
    </row>
    <row r="57" spans="1:4" x14ac:dyDescent="0.2">
      <c r="A57" s="299" t="s">
        <v>151</v>
      </c>
      <c r="B57" s="300"/>
      <c r="C57" s="96">
        <v>0</v>
      </c>
      <c r="D57" s="126">
        <v>0</v>
      </c>
    </row>
    <row r="58" spans="1:4" x14ac:dyDescent="0.2">
      <c r="A58" s="73"/>
      <c r="B58" s="74"/>
      <c r="C58" s="95"/>
      <c r="D58" s="76"/>
    </row>
    <row r="59" spans="1:4" x14ac:dyDescent="0.2">
      <c r="A59" s="305" t="s">
        <v>152</v>
      </c>
      <c r="B59" s="306"/>
      <c r="C59" s="306"/>
      <c r="D59" s="307"/>
    </row>
    <row r="60" spans="1:4" x14ac:dyDescent="0.2">
      <c r="A60" s="112">
        <v>5</v>
      </c>
      <c r="B60" s="127" t="s">
        <v>97</v>
      </c>
      <c r="C60" s="128"/>
      <c r="D60" s="129" t="s">
        <v>98</v>
      </c>
    </row>
    <row r="61" spans="1:4" x14ac:dyDescent="0.2">
      <c r="A61" s="86" t="s">
        <v>153</v>
      </c>
      <c r="B61" s="110"/>
      <c r="C61" s="87"/>
      <c r="D61" s="130">
        <v>0</v>
      </c>
    </row>
    <row r="62" spans="1:4" x14ac:dyDescent="0.2">
      <c r="A62" s="73"/>
      <c r="B62" s="74"/>
      <c r="C62" s="97"/>
      <c r="D62" s="76"/>
    </row>
    <row r="63" spans="1:4" x14ac:dyDescent="0.2">
      <c r="A63" s="305" t="s">
        <v>154</v>
      </c>
      <c r="B63" s="306"/>
      <c r="C63" s="306"/>
      <c r="D63" s="307"/>
    </row>
    <row r="64" spans="1:4" x14ac:dyDescent="0.2">
      <c r="A64" s="112">
        <v>6</v>
      </c>
      <c r="B64" s="108" t="s">
        <v>97</v>
      </c>
      <c r="C64" s="131" t="s">
        <v>105</v>
      </c>
      <c r="D64" s="112" t="s">
        <v>98</v>
      </c>
    </row>
    <row r="65" spans="1:4" x14ac:dyDescent="0.2">
      <c r="A65" s="98" t="s">
        <v>99</v>
      </c>
      <c r="B65" s="99" t="s">
        <v>155</v>
      </c>
      <c r="C65" s="100">
        <v>0.05</v>
      </c>
      <c r="D65" s="88">
        <f>C65*$D$81</f>
        <v>62.042499999999997</v>
      </c>
    </row>
    <row r="66" spans="1:4" x14ac:dyDescent="0.2">
      <c r="A66" s="98" t="s">
        <v>107</v>
      </c>
      <c r="B66" s="99" t="s">
        <v>156</v>
      </c>
      <c r="C66" s="100">
        <v>0.1</v>
      </c>
      <c r="D66" s="88">
        <f>C66*($D$81+$D$65)</f>
        <v>130.28925000000001</v>
      </c>
    </row>
    <row r="67" spans="1:4" x14ac:dyDescent="0.2">
      <c r="A67" s="98" t="s">
        <v>114</v>
      </c>
      <c r="B67" s="99" t="s">
        <v>157</v>
      </c>
      <c r="C67" s="100">
        <v>9.2499999999999999E-2</v>
      </c>
      <c r="D67" s="88">
        <f>((D65+D66+D81)/(1-C67))-(D65+D66+D81)</f>
        <v>146.08188636363639</v>
      </c>
    </row>
    <row r="68" spans="1:4" x14ac:dyDescent="0.2">
      <c r="A68" s="77" t="s">
        <v>158</v>
      </c>
      <c r="B68" s="101" t="s">
        <v>159</v>
      </c>
      <c r="C68" s="93">
        <v>6.4999999999999997E-3</v>
      </c>
      <c r="D68" s="88">
        <f>C68*$D$83</f>
        <v>0</v>
      </c>
    </row>
    <row r="69" spans="1:4" x14ac:dyDescent="0.2">
      <c r="A69" s="77" t="s">
        <v>160</v>
      </c>
      <c r="B69" s="101" t="s">
        <v>161</v>
      </c>
      <c r="C69" s="93">
        <v>0.03</v>
      </c>
      <c r="D69" s="88">
        <f>C69*$D$83</f>
        <v>0</v>
      </c>
    </row>
    <row r="70" spans="1:4" x14ac:dyDescent="0.2">
      <c r="A70" s="70" t="s">
        <v>162</v>
      </c>
      <c r="B70" s="71" t="s">
        <v>163</v>
      </c>
      <c r="C70" s="93">
        <v>0.02</v>
      </c>
      <c r="D70" s="88">
        <f>C70*$D$83</f>
        <v>0</v>
      </c>
    </row>
    <row r="71" spans="1:4" x14ac:dyDescent="0.2">
      <c r="A71" s="70" t="s">
        <v>164</v>
      </c>
      <c r="B71" s="102" t="s">
        <v>165</v>
      </c>
      <c r="C71" s="93">
        <v>3.5999999999999997E-2</v>
      </c>
      <c r="D71" s="88">
        <f>C71*$D$83</f>
        <v>0</v>
      </c>
    </row>
    <row r="72" spans="1:4" x14ac:dyDescent="0.2">
      <c r="A72" s="299" t="s">
        <v>166</v>
      </c>
      <c r="B72" s="300"/>
      <c r="C72" s="96">
        <f>SUM(C65:C67)</f>
        <v>0.24250000000000002</v>
      </c>
      <c r="D72" s="88">
        <f>SUM(D65:D67)</f>
        <v>338.41363636363639</v>
      </c>
    </row>
    <row r="73" spans="1:4" x14ac:dyDescent="0.2">
      <c r="A73" s="73"/>
      <c r="B73" s="74"/>
      <c r="C73" s="75"/>
      <c r="D73" s="76"/>
    </row>
    <row r="74" spans="1:4" x14ac:dyDescent="0.2">
      <c r="A74" s="301" t="s">
        <v>167</v>
      </c>
      <c r="B74" s="302"/>
      <c r="C74" s="302"/>
      <c r="D74" s="303"/>
    </row>
    <row r="75" spans="1:4" x14ac:dyDescent="0.2">
      <c r="A75" s="116" t="s">
        <v>168</v>
      </c>
      <c r="B75" s="132"/>
      <c r="C75" s="133"/>
      <c r="D75" s="112" t="s">
        <v>98</v>
      </c>
    </row>
    <row r="76" spans="1:4" x14ac:dyDescent="0.2">
      <c r="A76" s="70">
        <v>1</v>
      </c>
      <c r="B76" s="103" t="s">
        <v>169</v>
      </c>
      <c r="C76" s="104"/>
      <c r="D76" s="85">
        <f>D7</f>
        <v>0</v>
      </c>
    </row>
    <row r="77" spans="1:4" x14ac:dyDescent="0.2">
      <c r="A77" s="70">
        <v>2</v>
      </c>
      <c r="B77" s="103" t="s">
        <v>170</v>
      </c>
      <c r="C77" s="104"/>
      <c r="D77" s="85">
        <f>D43</f>
        <v>1240.8499999999999</v>
      </c>
    </row>
    <row r="78" spans="1:4" x14ac:dyDescent="0.2">
      <c r="A78" s="70">
        <v>3</v>
      </c>
      <c r="B78" s="103" t="s">
        <v>171</v>
      </c>
      <c r="C78" s="104"/>
      <c r="D78" s="85">
        <f>D53</f>
        <v>0</v>
      </c>
    </row>
    <row r="79" spans="1:4" x14ac:dyDescent="0.2">
      <c r="A79" s="70">
        <v>4</v>
      </c>
      <c r="B79" s="103" t="s">
        <v>172</v>
      </c>
      <c r="C79" s="104"/>
      <c r="D79" s="85">
        <v>0</v>
      </c>
    </row>
    <row r="80" spans="1:4" x14ac:dyDescent="0.2">
      <c r="A80" s="70">
        <v>5</v>
      </c>
      <c r="B80" s="103" t="s">
        <v>173</v>
      </c>
      <c r="C80" s="104"/>
      <c r="D80" s="85">
        <v>0</v>
      </c>
    </row>
    <row r="81" spans="1:4" x14ac:dyDescent="0.2">
      <c r="A81" s="134" t="s">
        <v>174</v>
      </c>
      <c r="B81" s="110"/>
      <c r="C81" s="111"/>
      <c r="D81" s="88">
        <f>SUM(D76:D80)</f>
        <v>1240.8499999999999</v>
      </c>
    </row>
    <row r="82" spans="1:4" x14ac:dyDescent="0.2">
      <c r="A82" s="70">
        <v>6</v>
      </c>
      <c r="B82" s="103" t="s">
        <v>175</v>
      </c>
      <c r="C82" s="104"/>
      <c r="D82" s="85">
        <f>D72</f>
        <v>338.41363636363639</v>
      </c>
    </row>
    <row r="83" spans="1:4" x14ac:dyDescent="0.2">
      <c r="A83" s="299" t="s">
        <v>176</v>
      </c>
      <c r="B83" s="304"/>
      <c r="C83" s="300"/>
      <c r="D83" s="135">
        <f>IF(D7=0,0,SUM(D81:D82))</f>
        <v>0</v>
      </c>
    </row>
    <row r="84" spans="1:4" x14ac:dyDescent="0.2">
      <c r="C84" s="105" t="s">
        <v>177</v>
      </c>
      <c r="D84" s="106" t="e">
        <f>ROUNDUP(D83/D76,2)</f>
        <v>#DIV/0!</v>
      </c>
    </row>
    <row r="85" spans="1:4" x14ac:dyDescent="0.2"/>
    <row r="86" spans="1:4" hidden="1" x14ac:dyDescent="0.2">
      <c r="D86" s="137"/>
    </row>
  </sheetData>
  <mergeCells count="22">
    <mergeCell ref="B29:C29"/>
    <mergeCell ref="A30:A32"/>
    <mergeCell ref="A63:D63"/>
    <mergeCell ref="A33:A35"/>
    <mergeCell ref="A72:B72"/>
    <mergeCell ref="A74:D74"/>
    <mergeCell ref="A83:C83"/>
    <mergeCell ref="A43:B43"/>
    <mergeCell ref="A45:D45"/>
    <mergeCell ref="A53:B53"/>
    <mergeCell ref="A55:D55"/>
    <mergeCell ref="A57:B57"/>
    <mergeCell ref="A59:D59"/>
    <mergeCell ref="A14:B14"/>
    <mergeCell ref="A16:D16"/>
    <mergeCell ref="A26:B26"/>
    <mergeCell ref="A28:D28"/>
    <mergeCell ref="A1:D1"/>
    <mergeCell ref="A3:D3"/>
    <mergeCell ref="A4:D4"/>
    <mergeCell ref="A9:D9"/>
    <mergeCell ref="A10:D10"/>
  </mergeCells>
  <conditionalFormatting sqref="B69">
    <cfRule type="expression" dxfId="31" priority="1">
      <formula>$D$81=0</formula>
    </cfRule>
  </conditionalFormatting>
  <pageMargins left="0.511811024" right="0.511811024" top="0.78740157499999996" bottom="0.78740157499999996" header="0.31496062000000002" footer="0.3149606200000000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89bf5669-3b28-4925-bb16-f797220a6238">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F2F5BF982FE1B34BBB650CCE96221AD0" ma:contentTypeVersion="10" ma:contentTypeDescription="Crie um novo documento." ma:contentTypeScope="" ma:versionID="3f35c88a2a18c5bba5ffc1573b034ded">
  <xsd:schema xmlns:xsd="http://www.w3.org/2001/XMLSchema" xmlns:xs="http://www.w3.org/2001/XMLSchema" xmlns:p="http://schemas.microsoft.com/office/2006/metadata/properties" xmlns:ns2="89bf5669-3b28-4925-bb16-f797220a6238" targetNamespace="http://schemas.microsoft.com/office/2006/metadata/properties" ma:root="true" ma:fieldsID="27dbeadbd523591de21c2860ad09c512" ns2:_="">
    <xsd:import namespace="89bf5669-3b28-4925-bb16-f797220a623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9bf5669-3b28-4925-bb16-f797220a623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Marcações de imagem" ma:readOnly="false" ma:fieldId="{5cf76f15-5ced-4ddc-b409-7134ff3c332f}" ma:taxonomyMulti="true" ma:sspId="9dedead9-c757-482c-9d9c-129f1bf7743c"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8997465-96F5-432D-B6FD-3D7A76544DB9}">
  <ds:schemaRefs>
    <ds:schemaRef ds:uri="http://purl.org/dc/elements/1.1/"/>
    <ds:schemaRef ds:uri="http://www.w3.org/XML/1998/namespace"/>
    <ds:schemaRef ds:uri="http://purl.org/dc/dcmitype/"/>
    <ds:schemaRef ds:uri="http://purl.org/dc/terms/"/>
    <ds:schemaRef ds:uri="http://schemas.microsoft.com/office/infopath/2007/PartnerControls"/>
    <ds:schemaRef ds:uri="89bf5669-3b28-4925-bb16-f797220a6238"/>
    <ds:schemaRef ds:uri="http://schemas.microsoft.com/office/2006/documentManagement/types"/>
    <ds:schemaRef ds:uri="http://schemas.openxmlformats.org/package/2006/metadata/core-properties"/>
    <ds:schemaRef ds:uri="http://schemas.microsoft.com/office/2006/metadata/properties"/>
  </ds:schemaRefs>
</ds:datastoreItem>
</file>

<file path=customXml/itemProps2.xml><?xml version="1.0" encoding="utf-8"?>
<ds:datastoreItem xmlns:ds="http://schemas.openxmlformats.org/officeDocument/2006/customXml" ds:itemID="{C74B54B9-073D-4837-B5CF-D323A95DFC4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9bf5669-3b28-4925-bb16-f797220a623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ADB6CA2-377D-4FCB-BCE1-2FEB55A2BE5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41</vt:i4>
      </vt:variant>
    </vt:vector>
  </HeadingPairs>
  <TitlesOfParts>
    <vt:vector size="41" baseType="lpstr">
      <vt:lpstr>LEIA-ME</vt:lpstr>
      <vt:lpstr>Dados da Empresa</vt:lpstr>
      <vt:lpstr>Perfis</vt:lpstr>
      <vt:lpstr>S1</vt:lpstr>
      <vt:lpstr>S2</vt:lpstr>
      <vt:lpstr>S3</vt:lpstr>
      <vt:lpstr>Planilha de Preços</vt:lpstr>
      <vt:lpstr>ARQSOF-01</vt:lpstr>
      <vt:lpstr>ARQSOF-02</vt:lpstr>
      <vt:lpstr>ATQ-01</vt:lpstr>
      <vt:lpstr>ATQ-02</vt:lpstr>
      <vt:lpstr>ATQ-03</vt:lpstr>
      <vt:lpstr>DESENV-01</vt:lpstr>
      <vt:lpstr>DESENV-02</vt:lpstr>
      <vt:lpstr>DESENV-03</vt:lpstr>
      <vt:lpstr>ANR-01</vt:lpstr>
      <vt:lpstr>ANR-02</vt:lpstr>
      <vt:lpstr>ANR-03</vt:lpstr>
      <vt:lpstr>ABI-01</vt:lpstr>
      <vt:lpstr>ABI-02</vt:lpstr>
      <vt:lpstr>ABI-03</vt:lpstr>
      <vt:lpstr>ADADOS-02</vt:lpstr>
      <vt:lpstr>ADADOS-03</vt:lpstr>
      <vt:lpstr>LDESENV</vt:lpstr>
      <vt:lpstr>SCRUM</vt:lpstr>
      <vt:lpstr>GERPRO</vt:lpstr>
      <vt:lpstr>AUX_UI-01</vt:lpstr>
      <vt:lpstr>AUX_UI-02</vt:lpstr>
      <vt:lpstr>CDADOS-01</vt:lpstr>
      <vt:lpstr>CDADOS-02</vt:lpstr>
      <vt:lpstr>CDADOS-03</vt:lpstr>
      <vt:lpstr>ARQDADOS-01</vt:lpstr>
      <vt:lpstr>ARQDADOS-02</vt:lpstr>
      <vt:lpstr>ARQDADOS-03</vt:lpstr>
      <vt:lpstr>IA-ENG-01</vt:lpstr>
      <vt:lpstr>IA-ENG-02</vt:lpstr>
      <vt:lpstr>IA-ENG-03</vt:lpstr>
      <vt:lpstr>METRICA-01</vt:lpstr>
      <vt:lpstr>METRICA-02</vt:lpstr>
      <vt:lpstr>METRICA-03</vt:lpstr>
      <vt:lpstr>COMPOSICAO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cristiano castro</dc:creator>
  <cp:keywords/>
  <dc:description/>
  <cp:lastModifiedBy>Wellington Couto De Almeida</cp:lastModifiedBy>
  <cp:revision>3</cp:revision>
  <dcterms:created xsi:type="dcterms:W3CDTF">2022-05-17T17:28:25Z</dcterms:created>
  <dcterms:modified xsi:type="dcterms:W3CDTF">2026-06-25T20:14:58Z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ProgId">
    <vt:lpwstr>Excel.Sheet</vt:lpwstr>
  </property>
  <property fmtid="{D5CDD505-2E9C-101B-9397-08002B2CF9AE}" pid="3" name="ContentTypeId">
    <vt:lpwstr>0x010100F2F5BF982FE1B34BBB650CCE96221AD0</vt:lpwstr>
  </property>
  <property fmtid="{D5CDD505-2E9C-101B-9397-08002B2CF9AE}" pid="4" name="Order">
    <vt:r8>206800</vt:r8>
  </property>
  <property fmtid="{D5CDD505-2E9C-101B-9397-08002B2CF9AE}" pid="5" name="TriggerFlowInfo">
    <vt:lpwstr/>
  </property>
  <property fmtid="{D5CDD505-2E9C-101B-9397-08002B2CF9AE}" pid="6" name="ComplianceAssetId">
    <vt:lpwstr/>
  </property>
  <property fmtid="{D5CDD505-2E9C-101B-9397-08002B2CF9AE}" pid="7" name="_ExtendedDescription">
    <vt:lpwstr/>
  </property>
  <property fmtid="{D5CDD505-2E9C-101B-9397-08002B2CF9AE}" pid="8" name="MediaServiceImageTags">
    <vt:lpwstr/>
  </property>
</Properties>
</file>